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activeTab="0"/>
  </bookViews>
  <sheets>
    <sheet name="Regnskab" sheetId="1" r:id="rId1"/>
    <sheet name="Datoer" sheetId="2" r:id="rId2"/>
    <sheet name="Koder" sheetId="3" r:id="rId3"/>
  </sheets>
  <definedNames>
    <definedName name="_xlnm._FilterDatabase" localSheetId="0" hidden="1">'Regnskab'!$A$1:$P$39</definedName>
    <definedName name="Antal_gange">'Regnskab'!$F:$F</definedName>
    <definedName name="Antal_gange_AKK">'Regnskab'!$G:$G</definedName>
    <definedName name="Belø_pr_gang">'Koder'!$B$1</definedName>
    <definedName name="Beløb">'Regnskab'!$D:$D</definedName>
    <definedName name="DATO_KONTERING">'Regnskab'!$A:$A</definedName>
    <definedName name="FINN">'Regnskab'!$O:$O</definedName>
    <definedName name="Grøndal_AKK">'Regnskab'!$H:$H</definedName>
    <definedName name="HA">'Regnskab'!$M:$M</definedName>
    <definedName name="Kode">'Regnskab'!$C:$C</definedName>
    <definedName name="Lis">'Regnskab'!$I:$I</definedName>
    <definedName name="Lund">'Regnskab'!$K:$K</definedName>
  </definedNames>
  <calcPr fullCalcOnLoad="1"/>
</workbook>
</file>

<file path=xl/comments1.xml><?xml version="1.0" encoding="utf-8"?>
<comments xmlns="http://schemas.openxmlformats.org/spreadsheetml/2006/main">
  <authors>
    <author>ALB</author>
    <author>Aldo</author>
  </authors>
  <commentList>
    <comment ref="G1" authorId="0">
      <text>
        <r>
          <rPr>
            <b/>
            <sz val="8"/>
            <rFont val="Tahoma"/>
            <family val="2"/>
          </rPr>
          <t>ALB:</t>
        </r>
        <r>
          <rPr>
            <sz val="8"/>
            <rFont val="Tahoma"/>
            <family val="2"/>
          </rPr>
          <t xml:space="preserve">
Pris pr. gang 85 kr</t>
        </r>
      </text>
    </comment>
    <comment ref="A1" authorId="1">
      <text>
        <r>
          <rPr>
            <b/>
            <sz val="9"/>
            <rFont val="Tahoma"/>
            <family val="2"/>
          </rPr>
          <t>Aldo:</t>
        </r>
        <r>
          <rPr>
            <sz val="9"/>
            <rFont val="Tahoma"/>
            <family val="2"/>
          </rPr>
          <t xml:space="preserve">
Sidst rettet 25.02.2011</t>
        </r>
      </text>
    </comment>
  </commentList>
</comments>
</file>

<file path=xl/sharedStrings.xml><?xml version="1.0" encoding="utf-8"?>
<sst xmlns="http://schemas.openxmlformats.org/spreadsheetml/2006/main" count="122" uniqueCount="65">
  <si>
    <t>Antal gange</t>
  </si>
  <si>
    <t>Dato</t>
  </si>
  <si>
    <t>Beskrivelse</t>
  </si>
  <si>
    <t>Beløb</t>
  </si>
  <si>
    <t>Fredag 26. februar 2010 17:00-18:00</t>
  </si>
  <si>
    <t>Fredag 5. marts 2010 17:00-18:00</t>
  </si>
  <si>
    <t>Fredag 12. marts 2010 17:00-18:00</t>
  </si>
  <si>
    <t>Fredag 19. marts 2010 17:00-18:00</t>
  </si>
  <si>
    <t>Fredag 26. marts 2010 17:00-18:00</t>
  </si>
  <si>
    <t>Fredag 2. april 2010 17:00-18:00</t>
  </si>
  <si>
    <t>Fredag 9. april 2010 17:00-18:00</t>
  </si>
  <si>
    <t>Fredag 16. april 2010 17:00-18:00</t>
  </si>
  <si>
    <t>Fredag 23. april 2010 17:00-18:00</t>
  </si>
  <si>
    <t>Fredag 7. maj 2010 17:00-18:00</t>
  </si>
  <si>
    <t>Fredag 14. maj 2010 17:00-18:00</t>
  </si>
  <si>
    <t>Fredag 21. maj 2010 17:00-18:00</t>
  </si>
  <si>
    <t>Fredag 28. maj 2010 17:00-18:00</t>
  </si>
  <si>
    <t>Fredag 4. juni 2010 17:00-18:00</t>
  </si>
  <si>
    <t>Fredag 11. juni 2010 17:00-18:00</t>
  </si>
  <si>
    <t>Fredag 18. juni 2010 17:00-18:00</t>
  </si>
  <si>
    <t>Fredag 25. juni 2010 17:00-18:00</t>
  </si>
  <si>
    <t>Refunderet</t>
  </si>
  <si>
    <t>Fredag 9. juli 2010 17:00-18:00</t>
  </si>
  <si>
    <t>Fredag 16. juli 2010 17:00-18:00</t>
  </si>
  <si>
    <t>Fredag 23. juli 2010 17:00-18:00</t>
  </si>
  <si>
    <t>Fredag 30. juli 2010 17:00-18:00</t>
  </si>
  <si>
    <t>Fredag 6. august 2010 17:00-18:00</t>
  </si>
  <si>
    <t>Fredag 13. august 2010 17:00-18:00</t>
  </si>
  <si>
    <t>Fredag 20. august 2010 17:00-18:00</t>
  </si>
  <si>
    <t>Fredag 27. august 2010 17:00-18:00</t>
  </si>
  <si>
    <t>Fredag 3. september 2010 17:00-18:00</t>
  </si>
  <si>
    <t>Fredag 10. september 2010 17:00-18:00</t>
  </si>
  <si>
    <t>Fredag 17. september 2010 17:00-18:00</t>
  </si>
  <si>
    <t>Fredag 24. september 2010 17:00-18:00</t>
  </si>
  <si>
    <t>Fredag 1. oktober 2010 17:00-18:00</t>
  </si>
  <si>
    <t>Fredag 8. oktober 2010 17:00-18:00</t>
  </si>
  <si>
    <t>Fredag 15. oktober 2010 17:00-18:00</t>
  </si>
  <si>
    <t>Fredag 22. oktober 2010 17:00-18:00</t>
  </si>
  <si>
    <t>Lis overført til Eik Aldo</t>
  </si>
  <si>
    <t>Aldo betalt online</t>
  </si>
  <si>
    <t>Kode</t>
  </si>
  <si>
    <t>1_Lis</t>
  </si>
  <si>
    <t>2_Lund</t>
  </si>
  <si>
    <t>3_H&amp;A</t>
  </si>
  <si>
    <t>Lis_Akk</t>
  </si>
  <si>
    <t>Lund_Akk</t>
  </si>
  <si>
    <t>H&amp;A_Akk</t>
  </si>
  <si>
    <t>Antal_Akk</t>
  </si>
  <si>
    <t>Beløb_Akk</t>
  </si>
  <si>
    <t>Lund overført til Eik Aldo</t>
  </si>
  <si>
    <t>Lis indbetalt på S94-konto</t>
  </si>
  <si>
    <t>Lund indbetalt på S94-konto</t>
  </si>
  <si>
    <t>H&amp;A indbetalt på S94-konto</t>
  </si>
  <si>
    <t>Beløb pr. gang</t>
  </si>
  <si>
    <t>Grøndal_AKK</t>
  </si>
  <si>
    <t>4_Finn</t>
  </si>
  <si>
    <t>Finn_Akk</t>
  </si>
  <si>
    <t>Finn indbetalt på S94-konto</t>
  </si>
  <si>
    <t>Indbetaling til GrøndalCenteret / fordelt på 4</t>
  </si>
  <si>
    <t>Indbetaling til GrøndalCenteret / fordelt på 5</t>
  </si>
  <si>
    <t>(fast bane)</t>
  </si>
  <si>
    <t>(straksbooking)</t>
  </si>
  <si>
    <t>KKSPORT.HALBOOKING (enkelttimer)</t>
  </si>
  <si>
    <t>KKSPORT.HALBOOKING (fast)</t>
  </si>
  <si>
    <t>Finn overført til Eik Aldo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</si>
</sst>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</numFmts>
  <fonts count="48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" fontId="0" fillId="0" borderId="11" xfId="15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center"/>
    </xf>
    <xf numFmtId="1" fontId="0" fillId="33" borderId="11" xfId="15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4" fontId="0" fillId="34" borderId="10" xfId="15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center"/>
    </xf>
    <xf numFmtId="4" fontId="2" fillId="36" borderId="10" xfId="15" applyNumberFormat="1" applyFont="1" applyFill="1" applyBorder="1" applyAlignment="1">
      <alignment horizontal="center"/>
    </xf>
    <xf numFmtId="4" fontId="2" fillId="34" borderId="10" xfId="15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1" xfId="15" applyNumberFormat="1" applyFont="1" applyFill="1" applyBorder="1" applyAlignment="1">
      <alignment horizontal="center"/>
    </xf>
    <xf numFmtId="2" fontId="0" fillId="0" borderId="11" xfId="15" applyNumberFormat="1" applyFont="1" applyBorder="1" applyAlignment="1">
      <alignment horizontal="center"/>
    </xf>
    <xf numFmtId="2" fontId="0" fillId="33" borderId="11" xfId="15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2" fontId="0" fillId="0" borderId="11" xfId="15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4" fontId="2" fillId="37" borderId="10" xfId="15" applyNumberFormat="1" applyFont="1" applyFill="1" applyBorder="1" applyAlignment="1">
      <alignment horizontal="center"/>
    </xf>
    <xf numFmtId="4" fontId="0" fillId="37" borderId="10" xfId="1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38" borderId="10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4" fontId="2" fillId="40" borderId="10" xfId="0" applyNumberFormat="1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4" fontId="2" fillId="30" borderId="10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4" fontId="2" fillId="41" borderId="10" xfId="0" applyNumberFormat="1" applyFont="1" applyFill="1" applyBorder="1" applyAlignment="1">
      <alignment/>
    </xf>
    <xf numFmtId="4" fontId="0" fillId="42" borderId="10" xfId="15" applyNumberFormat="1" applyFont="1" applyFill="1" applyBorder="1" applyAlignment="1">
      <alignment horizontal="right"/>
    </xf>
    <xf numFmtId="14" fontId="45" fillId="43" borderId="10" xfId="0" applyNumberFormat="1" applyFont="1" applyFill="1" applyBorder="1" applyAlignment="1">
      <alignment horizontal="center"/>
    </xf>
    <xf numFmtId="0" fontId="45" fillId="43" borderId="10" xfId="0" applyFont="1" applyFill="1" applyBorder="1" applyAlignment="1">
      <alignment/>
    </xf>
    <xf numFmtId="0" fontId="46" fillId="43" borderId="10" xfId="0" applyFont="1" applyFill="1" applyBorder="1" applyAlignment="1">
      <alignment horizontal="center"/>
    </xf>
    <xf numFmtId="2" fontId="45" fillId="43" borderId="10" xfId="0" applyNumberFormat="1" applyFont="1" applyFill="1" applyBorder="1" applyAlignment="1">
      <alignment/>
    </xf>
    <xf numFmtId="4" fontId="45" fillId="43" borderId="10" xfId="0" applyNumberFormat="1" applyFont="1" applyFill="1" applyBorder="1" applyAlignment="1">
      <alignment horizontal="right"/>
    </xf>
    <xf numFmtId="1" fontId="45" fillId="43" borderId="10" xfId="0" applyNumberFormat="1" applyFont="1" applyFill="1" applyBorder="1" applyAlignment="1">
      <alignment horizontal="center"/>
    </xf>
    <xf numFmtId="1" fontId="45" fillId="43" borderId="11" xfId="15" applyNumberFormat="1" applyFont="1" applyFill="1" applyBorder="1" applyAlignment="1">
      <alignment horizontal="center"/>
    </xf>
    <xf numFmtId="2" fontId="45" fillId="43" borderId="11" xfId="15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45" fillId="44" borderId="10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="85" zoomScaleNormal="85" zoomScalePageLayoutView="0" workbookViewId="0" topLeftCell="A1">
      <pane xSplit="4" ySplit="1" topLeftCell="E4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63" sqref="F63"/>
    </sheetView>
  </sheetViews>
  <sheetFormatPr defaultColWidth="9.00390625" defaultRowHeight="14.25"/>
  <cols>
    <col min="1" max="1" width="10.875" style="1" customWidth="1"/>
    <col min="2" max="2" width="36.75390625" style="0" bestFit="1" customWidth="1"/>
    <col min="3" max="3" width="6.25390625" style="1" customWidth="1"/>
    <col min="5" max="5" width="9.00390625" style="6" customWidth="1"/>
    <col min="6" max="6" width="9.50390625" style="1" customWidth="1"/>
    <col min="7" max="7" width="9.00390625" style="1" customWidth="1"/>
    <col min="8" max="8" width="11.875" style="26" customWidth="1"/>
    <col min="9" max="10" width="10.375" style="4" customWidth="1"/>
    <col min="11" max="16" width="10.375" style="5" customWidth="1"/>
  </cols>
  <sheetData>
    <row r="1" spans="1:16" ht="18" customHeight="1">
      <c r="A1" s="7" t="s">
        <v>1</v>
      </c>
      <c r="B1" s="7" t="s">
        <v>2</v>
      </c>
      <c r="C1" s="7" t="s">
        <v>40</v>
      </c>
      <c r="D1" s="7" t="s">
        <v>3</v>
      </c>
      <c r="E1" s="8" t="s">
        <v>48</v>
      </c>
      <c r="F1" s="9" t="s">
        <v>0</v>
      </c>
      <c r="G1" s="10" t="s">
        <v>47</v>
      </c>
      <c r="H1" s="24" t="s">
        <v>54</v>
      </c>
      <c r="I1" s="18" t="s">
        <v>41</v>
      </c>
      <c r="J1" s="41" t="s">
        <v>44</v>
      </c>
      <c r="K1" s="19" t="s">
        <v>42</v>
      </c>
      <c r="L1" s="43" t="s">
        <v>45</v>
      </c>
      <c r="M1" s="20" t="s">
        <v>43</v>
      </c>
      <c r="N1" s="45" t="s">
        <v>46</v>
      </c>
      <c r="O1" s="35" t="s">
        <v>55</v>
      </c>
      <c r="P1" s="47" t="s">
        <v>56</v>
      </c>
    </row>
    <row r="2" spans="1:16" ht="18" customHeight="1">
      <c r="A2" s="34">
        <v>39986</v>
      </c>
      <c r="B2" s="39" t="s">
        <v>63</v>
      </c>
      <c r="C2" s="11">
        <v>0</v>
      </c>
      <c r="D2" s="12">
        <v>-1020</v>
      </c>
      <c r="E2" s="13">
        <f>IF(Kode=0,Beløb,"")</f>
        <v>-1020</v>
      </c>
      <c r="F2" s="14">
        <f>IF(DATO_KONTERING&lt;&gt;"",IF(OR(Kode=0,Kode=10),-(D2/85),""))</f>
        <v>12</v>
      </c>
      <c r="G2" s="15">
        <f>IF(Antal_gange&lt;&gt;"",Antal_gange,"")</f>
        <v>12</v>
      </c>
      <c r="H2" s="25">
        <f>Beløb</f>
        <v>-1020</v>
      </c>
      <c r="I2" s="21">
        <f>IF(Kode=0,Beløb/4,IF(Kode=10,Beløb/5,IF(Kode=1,Beløb,"")))</f>
        <v>-255</v>
      </c>
      <c r="J2" s="42">
        <f>Lis</f>
        <v>-255</v>
      </c>
      <c r="K2" s="38">
        <f>IF(Kode=0,Beløb/4,IF(Kode=10,Beløb/5,IF(Kode=2,Beløb,"")))</f>
        <v>-255</v>
      </c>
      <c r="L2" s="44">
        <f>Lund</f>
        <v>-255</v>
      </c>
      <c r="M2" s="17">
        <f>IF(Kode=0,Beløb/4*2,IF(Kode=10,Beløb/5*2,IF(Kode=3,Beløb,IF(OR(Kode=1,Kode=2,Kode=4,Beløb&gt;0),-Beløb,""))))</f>
        <v>-510</v>
      </c>
      <c r="N2" s="46">
        <f>HA</f>
        <v>-510</v>
      </c>
      <c r="O2" s="49"/>
      <c r="P2" s="48">
        <f>FINN</f>
        <v>0</v>
      </c>
    </row>
    <row r="3" spans="1:16" ht="18" customHeight="1">
      <c r="A3" s="33">
        <v>40351</v>
      </c>
      <c r="B3" s="27" t="s">
        <v>39</v>
      </c>
      <c r="C3" s="28">
        <v>3</v>
      </c>
      <c r="D3" s="29">
        <v>1020</v>
      </c>
      <c r="E3" s="30">
        <f>IF(OR(Kode=0,Kode=4),Beløb+E2,E2)</f>
        <v>-1020</v>
      </c>
      <c r="F3" s="22">
        <f>IF(DATO_KONTERING&lt;&gt;"",IF(OR(Kode=0,Kode=10),-(D3/85),""))</f>
      </c>
      <c r="G3" s="23">
        <f>IF(Antal_gange&lt;&gt;"",Antal_gange+G2,G2)</f>
        <v>12</v>
      </c>
      <c r="H3" s="31">
        <f>IF(OR(Kode=0,Kode=10),Beløb+$H2,$H2)</f>
        <v>-1020</v>
      </c>
      <c r="I3" s="21">
        <f>IF(Kode=0,Beløb/4,IF(Kode=10,Beløb/5,IF(Kode=1,Beløb,"")))</f>
      </c>
      <c r="J3" s="42">
        <f>IF(Lis&lt;&gt;"",$J2+Lis,$J2)</f>
        <v>-255</v>
      </c>
      <c r="K3" s="38">
        <f>IF(Kode=0,Beløb/4,IF(Kode=10,Beløb/5,IF(Kode=2,Beløb,"")))</f>
      </c>
      <c r="L3" s="44">
        <f>IF(Lund&lt;&gt;"",Lund+$L2,$L2)</f>
        <v>-255</v>
      </c>
      <c r="M3" s="17">
        <f>IF(Kode=0,Beløb/4*2,IF(Kode=10,Beløb/5*2,IF(Kode=3,Beløb,IF(OR(Kode=1,Kode=2,Kode=4,Beløb&gt;0),-Beløb,""))))</f>
        <v>1020</v>
      </c>
      <c r="N3" s="46">
        <f>IF(HA&lt;&gt;"",HA+$N2,$N2)</f>
        <v>510</v>
      </c>
      <c r="O3" s="49"/>
      <c r="P3" s="48">
        <f>IF(FINN&lt;&gt;"",FINN+$P2,$P2)</f>
        <v>0</v>
      </c>
    </row>
    <row r="4" spans="1:16" ht="18" customHeight="1">
      <c r="A4" s="34">
        <v>40060</v>
      </c>
      <c r="B4" s="39" t="s">
        <v>63</v>
      </c>
      <c r="C4" s="11">
        <v>0</v>
      </c>
      <c r="D4" s="16">
        <v>-340</v>
      </c>
      <c r="E4" s="13">
        <f>IF(OR(Kode=0,Kode=4),Beløb+E3,E3)</f>
        <v>-1360</v>
      </c>
      <c r="F4" s="14">
        <f>IF(DATO_KONTERING&lt;&gt;"",IF(OR(Kode=0,Kode=10),-(D4/85),""))</f>
        <v>4</v>
      </c>
      <c r="G4" s="15">
        <f>IF(Antal_gange&lt;&gt;"",Antal_gange+G3,G3)</f>
        <v>16</v>
      </c>
      <c r="H4" s="25">
        <f>IF(OR(Kode=0,Kode=10),Beløb+$H3,$H3)</f>
        <v>-1360</v>
      </c>
      <c r="I4" s="21">
        <f>IF(Kode=0,Beløb/4,IF(Kode=10,Beløb/5,IF(Kode=1,Beløb,"")))</f>
        <v>-85</v>
      </c>
      <c r="J4" s="42">
        <f>IF(Lis&lt;&gt;"",$J3+Lis,$J3)</f>
        <v>-340</v>
      </c>
      <c r="K4" s="38">
        <f>IF(Kode=0,Beløb/4,IF(Kode=10,Beløb/5,IF(Kode=2,Beløb,"")))</f>
        <v>-85</v>
      </c>
      <c r="L4" s="44">
        <f>IF(Lund&lt;&gt;"",Lund+$L3,$L3)</f>
        <v>-340</v>
      </c>
      <c r="M4" s="17">
        <f>IF(Kode=0,Beløb/4*2,IF(Kode=10,Beløb/5*2,IF(Kode=3,Beløb,IF(OR(Kode=1,Kode=2,Kode=4,Beløb&gt;0),-Beløb,""))))</f>
        <v>-170</v>
      </c>
      <c r="N4" s="46">
        <f>IF(HA&lt;&gt;"",HA+$N3,$N3)</f>
        <v>340</v>
      </c>
      <c r="O4" s="49"/>
      <c r="P4" s="48">
        <f>IF(FINN&lt;&gt;"",FINN+$P3,$P3)</f>
        <v>0</v>
      </c>
    </row>
    <row r="5" spans="1:16" ht="18" customHeight="1">
      <c r="A5" s="33">
        <v>40425</v>
      </c>
      <c r="B5" s="27" t="s">
        <v>39</v>
      </c>
      <c r="C5" s="28">
        <v>3</v>
      </c>
      <c r="D5" s="32">
        <v>340</v>
      </c>
      <c r="E5" s="30">
        <f>IF(OR(Kode=0,Kode=4),Beløb+E4,E4)</f>
        <v>-1360</v>
      </c>
      <c r="F5" s="22">
        <f>IF(DATO_KONTERING&lt;&gt;"",IF(OR(Kode=0,Kode=10),-(D5/85),""))</f>
      </c>
      <c r="G5" s="23">
        <f>IF(Antal_gange&lt;&gt;"",Antal_gange+G4,G4)</f>
        <v>16</v>
      </c>
      <c r="H5" s="31">
        <f>IF(OR(Kode=0,Kode=10),Beløb+$H4,$H4)</f>
        <v>-1360</v>
      </c>
      <c r="I5" s="21">
        <f>IF(Kode=0,Beløb/4,IF(Kode=10,Beløb/5,IF(Kode=1,Beløb,"")))</f>
      </c>
      <c r="J5" s="42">
        <f>IF(Lis&lt;&gt;"",$J4+Lis,$J4)</f>
        <v>-340</v>
      </c>
      <c r="K5" s="38">
        <f>IF(Kode=0,Beløb/4,IF(Kode=10,Beløb/5,IF(Kode=2,Beløb,"")))</f>
      </c>
      <c r="L5" s="44">
        <f>IF(Lund&lt;&gt;"",Lund+$L4,$L4)</f>
        <v>-340</v>
      </c>
      <c r="M5" s="17">
        <f>IF(Kode=0,Beløb/4*2,IF(Kode=10,Beløb/5*2,IF(Kode=3,Beløb,IF(OR(Kode=1,Kode=2,Kode=4,Beløb&gt;0),-Beløb,""))))</f>
        <v>340</v>
      </c>
      <c r="N5" s="46">
        <f>IF(HA&lt;&gt;"",HA+$N4,$N4)</f>
        <v>680</v>
      </c>
      <c r="O5" s="49"/>
      <c r="P5" s="48">
        <f>IF(FINN&lt;&gt;"",FINN+$P4,$P4)</f>
        <v>0</v>
      </c>
    </row>
    <row r="6" spans="1:16" ht="18" customHeight="1">
      <c r="A6" s="34">
        <v>40100</v>
      </c>
      <c r="B6" s="39" t="s">
        <v>63</v>
      </c>
      <c r="C6" s="11">
        <v>0</v>
      </c>
      <c r="D6" s="16">
        <v>-340</v>
      </c>
      <c r="E6" s="13">
        <f>IF(OR(Kode=0,Kode=4),Beløb+E5,E5)</f>
        <v>-1700</v>
      </c>
      <c r="F6" s="14">
        <f>IF(DATO_KONTERING&lt;&gt;"",IF(OR(Kode=0,Kode=10),-(D6/85),""))</f>
        <v>4</v>
      </c>
      <c r="G6" s="15">
        <f>IF(Antal_gange&lt;&gt;"",Antal_gange+G5,G5)</f>
        <v>20</v>
      </c>
      <c r="H6" s="25">
        <f>IF(OR(Kode=0,Kode=10),Beløb+$H5,$H5)</f>
        <v>-1700</v>
      </c>
      <c r="I6" s="21">
        <f>IF(Kode=0,Beløb/4,IF(Kode=10,Beløb/5,IF(Kode=1,Beløb,"")))</f>
        <v>-85</v>
      </c>
      <c r="J6" s="42">
        <f>IF(Lis&lt;&gt;"",$J5+Lis,$J5)</f>
        <v>-425</v>
      </c>
      <c r="K6" s="38">
        <f>IF(Kode=0,Beløb/4,IF(Kode=10,Beløb/5,IF(Kode=2,Beløb,"")))</f>
        <v>-85</v>
      </c>
      <c r="L6" s="44">
        <f>IF(Lund&lt;&gt;"",Lund+$L5,$L5)</f>
        <v>-425</v>
      </c>
      <c r="M6" s="17">
        <f>IF(Kode=0,Beløb/4*2,IF(Kode=10,Beløb/5*2,IF(Kode=3,Beløb,IF(OR(Kode=1,Kode=2,Kode=4,Beløb&gt;0),-Beløb,""))))</f>
        <v>-170</v>
      </c>
      <c r="N6" s="46">
        <f>IF(HA&lt;&gt;"",HA+$N5,$N5)</f>
        <v>510</v>
      </c>
      <c r="O6" s="49"/>
      <c r="P6" s="48">
        <f>IF(FINN&lt;&gt;"",FINN+$P5,$P5)</f>
        <v>0</v>
      </c>
    </row>
    <row r="7" spans="1:16" ht="18" customHeight="1">
      <c r="A7" s="33">
        <v>40465</v>
      </c>
      <c r="B7" s="27" t="s">
        <v>39</v>
      </c>
      <c r="C7" s="28">
        <v>3</v>
      </c>
      <c r="D7" s="32">
        <v>340</v>
      </c>
      <c r="E7" s="30">
        <f>IF(OR(Kode=0,Kode=4),Beløb+E5,E5)</f>
        <v>-1360</v>
      </c>
      <c r="F7" s="22">
        <f>IF(DATO_KONTERING&lt;&gt;"",IF(OR(Kode=0,Kode=10),-(D7/85),""))</f>
      </c>
      <c r="G7" s="23">
        <f>IF(Antal_gange&lt;&gt;"",Antal_gange+G5,G5)</f>
        <v>16</v>
      </c>
      <c r="H7" s="31">
        <f>IF(OR(Kode=0,Kode=10),Beløb+$H6,$H6)</f>
        <v>-1700</v>
      </c>
      <c r="I7" s="21">
        <f>IF(Kode=0,Beløb/4,IF(Kode=10,Beløb/5,IF(Kode=1,Beløb,"")))</f>
      </c>
      <c r="J7" s="42">
        <f>IF(Lis&lt;&gt;"",$J6+Lis,$J6)</f>
        <v>-425</v>
      </c>
      <c r="K7" s="38">
        <f>IF(Kode=0,Beløb/4,IF(Kode=10,Beløb/5,IF(Kode=2,Beløb,"")))</f>
      </c>
      <c r="L7" s="44">
        <f>IF(Lund&lt;&gt;"",Lund+$L6,$L6)</f>
        <v>-425</v>
      </c>
      <c r="M7" s="17">
        <f>IF(Kode=0,Beløb/4*2,IF(Kode=10,Beløb/5*2,IF(Kode=3,Beløb,IF(OR(Kode=1,Kode=2,Kode=4,Beløb&gt;0),-Beløb,""))))</f>
        <v>340</v>
      </c>
      <c r="N7" s="46">
        <f>IF(HA&lt;&gt;"",HA+$N6,$N6)</f>
        <v>850</v>
      </c>
      <c r="O7" s="49"/>
      <c r="P7" s="48">
        <f>IF(FINN&lt;&gt;"",FINN+$P6,$P6)</f>
        <v>0</v>
      </c>
    </row>
    <row r="8" spans="1:16" ht="18" customHeight="1">
      <c r="A8" s="33">
        <v>40466</v>
      </c>
      <c r="B8" s="27" t="s">
        <v>38</v>
      </c>
      <c r="C8" s="28">
        <v>1</v>
      </c>
      <c r="D8" s="32">
        <v>340</v>
      </c>
      <c r="E8" s="30">
        <f>IF(OR(Kode=0,Kode=4),Beløb+E6,E6)</f>
        <v>-1700</v>
      </c>
      <c r="F8" s="22">
        <f>IF(DATO_KONTERING&lt;&gt;"",IF(OR(Kode=0,Kode=10),-(D8/85),""))</f>
      </c>
      <c r="G8" s="23">
        <f>IF(Antal_gange&lt;&gt;"",Antal_gange+G6,G6)</f>
        <v>20</v>
      </c>
      <c r="H8" s="31">
        <f>IF(OR(Kode=0,Kode=10),Beløb+$H7,$H7)</f>
        <v>-1700</v>
      </c>
      <c r="I8" s="21">
        <f>IF(Kode=0,Beløb/4,IF(Kode=10,Beløb/5,IF(Kode=1,Beløb,"")))</f>
        <v>340</v>
      </c>
      <c r="J8" s="42">
        <f>IF(Lis&lt;&gt;"",$J7+Lis,$J7)</f>
        <v>-85</v>
      </c>
      <c r="K8" s="38">
        <f>IF(Kode=0,Beløb/4,IF(Kode=10,Beløb/5,IF(Kode=2,Beløb,"")))</f>
      </c>
      <c r="L8" s="44">
        <f>IF(Lund&lt;&gt;"",Lund+$L7,$L7)</f>
        <v>-425</v>
      </c>
      <c r="M8" s="17">
        <f>IF(Kode=0,Beløb/4*2,IF(Kode=10,Beløb/5*2,IF(Kode=3,Beløb,IF(OR(Kode=1,Kode=2,Kode=4,Beløb&gt;0),-Beløb,""))))</f>
        <v>-340</v>
      </c>
      <c r="N8" s="46">
        <f>IF(HA&lt;&gt;"",HA+$N7,$N7)</f>
        <v>510</v>
      </c>
      <c r="O8" s="49"/>
      <c r="P8" s="48">
        <f>IF(FINN&lt;&gt;"",FINN+$P7,$P7)</f>
        <v>0</v>
      </c>
    </row>
    <row r="9" spans="1:16" ht="18" customHeight="1">
      <c r="A9" s="34">
        <v>40148</v>
      </c>
      <c r="B9" s="39" t="s">
        <v>63</v>
      </c>
      <c r="C9" s="11">
        <v>0</v>
      </c>
      <c r="D9" s="16">
        <v>-595</v>
      </c>
      <c r="E9" s="13">
        <f>IF(OR(Kode=0,Kode=4),Beløb+E8,E8)</f>
        <v>-2295</v>
      </c>
      <c r="F9" s="14">
        <f>IF(DATO_KONTERING&lt;&gt;"",IF(OR(Kode=0,Kode=10),-(D9/85),""))</f>
        <v>7</v>
      </c>
      <c r="G9" s="15">
        <f>IF(Antal_gange&lt;&gt;"",Antal_gange+G8,G8)</f>
        <v>27</v>
      </c>
      <c r="H9" s="25">
        <f>IF(OR(Kode=0,Kode=10),Beløb+$H8,$H8)</f>
        <v>-2295</v>
      </c>
      <c r="I9" s="21">
        <f>IF(Kode=0,Beløb/4,IF(Kode=10,Beløb/5,IF(Kode=1,Beløb,"")))</f>
        <v>-148.75</v>
      </c>
      <c r="J9" s="42">
        <f>IF(Lis&lt;&gt;"",$J8+Lis,$J8)</f>
        <v>-233.75</v>
      </c>
      <c r="K9" s="38">
        <f>IF(Kode=0,Beløb/4,IF(Kode=10,Beløb/5,IF(Kode=2,Beløb,"")))</f>
        <v>-148.75</v>
      </c>
      <c r="L9" s="44">
        <f>IF(Lund&lt;&gt;"",Lund+$L8,$L8)</f>
        <v>-573.75</v>
      </c>
      <c r="M9" s="17">
        <f>IF(Kode=0,Beløb/4*2,IF(Kode=10,Beløb/5*2,IF(Kode=3,Beløb,IF(OR(Kode=1,Kode=2,Kode=4,Beløb&gt;0),-Beløb,""))))</f>
        <v>-297.5</v>
      </c>
      <c r="N9" s="46">
        <f>IF(HA&lt;&gt;"",HA+$N8,$N8)</f>
        <v>212.5</v>
      </c>
      <c r="O9" s="49"/>
      <c r="P9" s="48">
        <f>IF(FINN&lt;&gt;"",FINN+$P8,$P8)</f>
        <v>0</v>
      </c>
    </row>
    <row r="10" spans="1:16" ht="18" customHeight="1">
      <c r="A10" s="33">
        <v>40148</v>
      </c>
      <c r="B10" s="27" t="s">
        <v>39</v>
      </c>
      <c r="C10" s="28">
        <v>3</v>
      </c>
      <c r="D10" s="32">
        <v>595</v>
      </c>
      <c r="E10" s="30">
        <f>IF(OR(Kode=0,Kode=4),Beløb+E9,E9)</f>
        <v>-2295</v>
      </c>
      <c r="F10" s="22">
        <f>IF(DATO_KONTERING&lt;&gt;"",IF(OR(Kode=0,Kode=10),-(D10/85),""))</f>
      </c>
      <c r="G10" s="23">
        <f>IF(Antal_gange&lt;&gt;"",Antal_gange+G9,G9)</f>
        <v>27</v>
      </c>
      <c r="H10" s="31">
        <f>IF(OR(Kode=0,Kode=10),Beløb+$H9,$H9)</f>
        <v>-2295</v>
      </c>
      <c r="I10" s="21">
        <f>IF(Kode=0,Beløb/4,IF(Kode=10,Beløb/5,IF(Kode=1,Beløb,"")))</f>
      </c>
      <c r="J10" s="42">
        <f>IF(Lis&lt;&gt;"",$J9+Lis,$J9)</f>
        <v>-233.75</v>
      </c>
      <c r="K10" s="38">
        <f>IF(Kode=0,Beløb/4,IF(Kode=10,Beløb/5,IF(Kode=2,Beløb,"")))</f>
      </c>
      <c r="L10" s="44">
        <f>IF(Lund&lt;&gt;"",Lund+$L9,$L9)</f>
        <v>-573.75</v>
      </c>
      <c r="M10" s="17">
        <f>IF(Kode=0,Beløb/4*2,IF(Kode=10,Beløb/5*2,IF(Kode=3,Beløb,IF(OR(Kode=1,Kode=2,Kode=4,Beløb&gt;0),-Beløb,""))))</f>
        <v>595</v>
      </c>
      <c r="N10" s="46">
        <f>IF(HA&lt;&gt;"",HA+$N9,$N9)</f>
        <v>807.5</v>
      </c>
      <c r="O10" s="49"/>
      <c r="P10" s="48">
        <f>IF(FINN&lt;&gt;"",FINN+$P9,$P9)</f>
        <v>0</v>
      </c>
    </row>
    <row r="11" spans="1:16" ht="18" customHeight="1">
      <c r="A11" s="34">
        <v>40210</v>
      </c>
      <c r="B11" s="39" t="s">
        <v>63</v>
      </c>
      <c r="C11" s="11">
        <v>0</v>
      </c>
      <c r="D11" s="16">
        <v>-765</v>
      </c>
      <c r="E11" s="13">
        <f>IF(OR(Kode=0,Kode=4),Beløb+E10,E10)</f>
        <v>-3060</v>
      </c>
      <c r="F11" s="14">
        <f>IF(DATO_KONTERING&lt;&gt;"",IF(OR(Kode=0,Kode=10),-(D11/85),""))</f>
        <v>9</v>
      </c>
      <c r="G11" s="15">
        <f>IF(Antal_gange&lt;&gt;"",Antal_gange+G10,G10)</f>
        <v>36</v>
      </c>
      <c r="H11" s="25">
        <f>IF(OR(Kode=0,Kode=10),Beløb+$H10,$H10)</f>
        <v>-3060</v>
      </c>
      <c r="I11" s="21">
        <f>IF(Kode=0,Beløb/4,IF(Kode=10,Beløb/5,IF(Kode=1,Beløb,"")))</f>
        <v>-191.25</v>
      </c>
      <c r="J11" s="42">
        <f>IF(Lis&lt;&gt;"",$J10+Lis,$J10)</f>
        <v>-425</v>
      </c>
      <c r="K11" s="38">
        <f>IF(Kode=0,Beløb/4,IF(Kode=10,Beløb/5,IF(Kode=2,Beløb,"")))</f>
        <v>-191.25</v>
      </c>
      <c r="L11" s="44">
        <f>IF(Lund&lt;&gt;"",Lund+$L10,$L10)</f>
        <v>-765</v>
      </c>
      <c r="M11" s="17">
        <f>IF(Kode=0,Beløb/4*2,IF(Kode=10,Beløb/5*2,IF(Kode=3,Beløb,IF(OR(Kode=1,Kode=2,Kode=4,Beløb&gt;0),-Beløb,""))))</f>
        <v>-382.5</v>
      </c>
      <c r="N11" s="46">
        <f>IF(HA&lt;&gt;"",HA+$N10,$N10)</f>
        <v>425</v>
      </c>
      <c r="O11" s="49"/>
      <c r="P11" s="48">
        <f>IF(FINN&lt;&gt;"",FINN+$P10,$P10)</f>
        <v>0</v>
      </c>
    </row>
    <row r="12" spans="1:16" ht="18" customHeight="1">
      <c r="A12" s="33">
        <v>40210</v>
      </c>
      <c r="B12" s="27" t="s">
        <v>39</v>
      </c>
      <c r="C12" s="28">
        <v>3</v>
      </c>
      <c r="D12" s="32">
        <v>765</v>
      </c>
      <c r="E12" s="30">
        <f>IF(OR(Kode=0,Kode=4),Beløb+E11,E11)</f>
        <v>-3060</v>
      </c>
      <c r="F12" s="22">
        <f>IF(DATO_KONTERING&lt;&gt;"",IF(OR(Kode=0,Kode=10),-(D12/85),""))</f>
      </c>
      <c r="G12" s="23">
        <f>IF(Antal_gange&lt;&gt;"",Antal_gange+G11,G11)</f>
        <v>36</v>
      </c>
      <c r="H12" s="31">
        <f>IF(OR(Kode=0,Kode=10),Beløb+$H11,$H11)</f>
        <v>-3060</v>
      </c>
      <c r="I12" s="21">
        <f>IF(Kode=0,Beløb/4,IF(Kode=10,Beløb/5,IF(Kode=1,Beløb,"")))</f>
      </c>
      <c r="J12" s="42">
        <f>IF(Lis&lt;&gt;"",$J11+Lis,$J11)</f>
        <v>-425</v>
      </c>
      <c r="K12" s="38">
        <f>IF(Kode=0,Beløb/4,IF(Kode=10,Beløb/5,IF(Kode=2,Beløb,"")))</f>
      </c>
      <c r="L12" s="44">
        <f>IF(Lund&lt;&gt;"",Lund+$L11,$L11)</f>
        <v>-765</v>
      </c>
      <c r="M12" s="17">
        <f>IF(Kode=0,Beløb/4*2,IF(Kode=10,Beløb/5*2,IF(Kode=3,Beløb,IF(OR(Kode=1,Kode=2,Kode=4,Beløb&gt;0),-Beløb,""))))</f>
        <v>765</v>
      </c>
      <c r="N12" s="46">
        <f>IF(HA&lt;&gt;"",HA+$N11,$N11)</f>
        <v>1190</v>
      </c>
      <c r="O12" s="49"/>
      <c r="P12" s="48">
        <f>IF(FINN&lt;&gt;"",FINN+$P11,$P11)</f>
        <v>0</v>
      </c>
    </row>
    <row r="13" spans="1:16" ht="18" customHeight="1">
      <c r="A13" s="34">
        <v>40274</v>
      </c>
      <c r="B13" s="39" t="s">
        <v>63</v>
      </c>
      <c r="C13" s="11">
        <v>0</v>
      </c>
      <c r="D13" s="16">
        <v>-595</v>
      </c>
      <c r="E13" s="13">
        <f>IF(OR(Kode=0,Kode=4),Beløb+E12,E12)</f>
        <v>-3655</v>
      </c>
      <c r="F13" s="14">
        <f>IF(DATO_KONTERING&lt;&gt;"",IF(OR(Kode=0,Kode=10),-(D13/85),""))</f>
        <v>7</v>
      </c>
      <c r="G13" s="15">
        <f>IF(Antal_gange&lt;&gt;"",Antal_gange+G12,G12)</f>
        <v>43</v>
      </c>
      <c r="H13" s="25">
        <f>IF(OR(Kode=0,Kode=10),Beløb+$H12,$H12)</f>
        <v>-3655</v>
      </c>
      <c r="I13" s="21">
        <f>IF(Kode=0,Beløb/4,IF(Kode=10,Beløb/5,IF(Kode=1,Beløb,"")))</f>
        <v>-148.75</v>
      </c>
      <c r="J13" s="42">
        <f>IF(Lis&lt;&gt;"",$J12+Lis,$J12)</f>
        <v>-573.75</v>
      </c>
      <c r="K13" s="38">
        <f>IF(Kode=0,Beløb/4,IF(Kode=10,Beløb/5,IF(Kode=2,Beløb,"")))</f>
        <v>-148.75</v>
      </c>
      <c r="L13" s="44">
        <f>IF(Lund&lt;&gt;"",Lund+$L12,$L12)</f>
        <v>-913.75</v>
      </c>
      <c r="M13" s="17">
        <f>IF(Kode=0,Beløb/4*2,IF(Kode=10,Beløb/5*2,IF(Kode=3,Beløb,IF(OR(Kode=1,Kode=2,Kode=4,Beløb&gt;0),-Beløb,""))))</f>
        <v>-297.5</v>
      </c>
      <c r="N13" s="46">
        <f>IF(HA&lt;&gt;"",HA+$N12,$N12)</f>
        <v>892.5</v>
      </c>
      <c r="O13" s="49"/>
      <c r="P13" s="48">
        <f>IF(FINN&lt;&gt;"",FINN+$P12,$P12)</f>
        <v>0</v>
      </c>
    </row>
    <row r="14" spans="1:16" ht="18" customHeight="1">
      <c r="A14" s="33">
        <v>40274</v>
      </c>
      <c r="B14" s="27" t="s">
        <v>39</v>
      </c>
      <c r="C14" s="28">
        <v>3</v>
      </c>
      <c r="D14" s="32">
        <v>595</v>
      </c>
      <c r="E14" s="30">
        <f>IF(OR(Kode=0,Kode=4),Beløb+E13,E13)</f>
        <v>-3655</v>
      </c>
      <c r="F14" s="22">
        <f>IF(DATO_KONTERING&lt;&gt;"",IF(OR(Kode=0,Kode=10),-(D14/85),""))</f>
      </c>
      <c r="G14" s="23">
        <f>IF(Antal_gange&lt;&gt;"",Antal_gange+G13,G13)</f>
        <v>43</v>
      </c>
      <c r="H14" s="31">
        <f>IF(OR(Kode=0,Kode=10),Beløb+$H13,$H13)</f>
        <v>-3655</v>
      </c>
      <c r="I14" s="21">
        <f>IF(Kode=0,Beløb/4,IF(Kode=10,Beløb/5,IF(Kode=1,Beløb,"")))</f>
      </c>
      <c r="J14" s="42">
        <f>IF(Lis&lt;&gt;"",$J13+Lis,$J13)</f>
        <v>-573.75</v>
      </c>
      <c r="K14" s="38">
        <f>IF(Kode=0,Beløb/4,IF(Kode=10,Beløb/5,IF(Kode=2,Beløb,"")))</f>
      </c>
      <c r="L14" s="44">
        <f>IF(Lund&lt;&gt;"",Lund+$L13,$L13)</f>
        <v>-913.75</v>
      </c>
      <c r="M14" s="17">
        <f>IF(Kode=0,Beløb/4*2,IF(Kode=10,Beløb/5*2,IF(Kode=3,Beløb,IF(OR(Kode=1,Kode=2,Kode=4,Beløb&gt;0),-Beløb,""))))</f>
        <v>595</v>
      </c>
      <c r="N14" s="46">
        <f>IF(HA&lt;&gt;"",HA+$N13,$N13)</f>
        <v>1487.5</v>
      </c>
      <c r="O14" s="49"/>
      <c r="P14" s="48">
        <f>IF(FINN&lt;&gt;"",FINN+$P13,$P13)</f>
        <v>0</v>
      </c>
    </row>
    <row r="15" spans="1:16" ht="18" customHeight="1">
      <c r="A15" s="34">
        <v>40336</v>
      </c>
      <c r="B15" s="39" t="s">
        <v>63</v>
      </c>
      <c r="C15" s="11">
        <v>0</v>
      </c>
      <c r="D15" s="16">
        <v>-680</v>
      </c>
      <c r="E15" s="13">
        <f>IF(OR(Kode=0,Kode=4),Beløb+E14,E14)</f>
        <v>-4335</v>
      </c>
      <c r="F15" s="14">
        <f>IF(DATO_KONTERING&lt;&gt;"",IF(OR(Kode=0,Kode=10),-(D15/85),""))</f>
        <v>8</v>
      </c>
      <c r="G15" s="15">
        <f>IF(Antal_gange&lt;&gt;"",Antal_gange+G14,G14)</f>
        <v>51</v>
      </c>
      <c r="H15" s="25">
        <f>IF(OR(Kode=0,Kode=10),Beløb+$H14,$H14)</f>
        <v>-4335</v>
      </c>
      <c r="I15" s="21">
        <f>IF(Kode=0,Beløb/4,IF(Kode=10,Beløb/5,IF(Kode=1,Beløb,"")))</f>
        <v>-170</v>
      </c>
      <c r="J15" s="42">
        <f>IF(Lis&lt;&gt;"",$J14+Lis,$J14)</f>
        <v>-743.75</v>
      </c>
      <c r="K15" s="38">
        <f>IF(Kode=0,Beløb/4,IF(Kode=10,Beløb/5,IF(Kode=2,Beløb,"")))</f>
        <v>-170</v>
      </c>
      <c r="L15" s="44">
        <f>IF(Lund&lt;&gt;"",Lund+$L14,$L14)</f>
        <v>-1083.75</v>
      </c>
      <c r="M15" s="17">
        <f>IF(Kode=0,Beløb/4*2,IF(Kode=10,Beløb/5*2,IF(Kode=3,Beløb,IF(OR(Kode=1,Kode=2,Kode=4,Beløb&gt;0),-Beløb,""))))</f>
        <v>-340</v>
      </c>
      <c r="N15" s="46">
        <f>IF(HA&lt;&gt;"",HA+$N14,$N14)</f>
        <v>1147.5</v>
      </c>
      <c r="O15" s="49"/>
      <c r="P15" s="48">
        <f>IF(FINN&lt;&gt;"",FINN+$P14,$P14)</f>
        <v>0</v>
      </c>
    </row>
    <row r="16" spans="1:16" ht="18" customHeight="1">
      <c r="A16" s="33">
        <v>40336</v>
      </c>
      <c r="B16" s="27" t="s">
        <v>39</v>
      </c>
      <c r="C16" s="28">
        <v>3</v>
      </c>
      <c r="D16" s="32">
        <v>680</v>
      </c>
      <c r="E16" s="30">
        <f>IF(OR(Kode=0,Kode=4),Beløb+E15,E15)</f>
        <v>-4335</v>
      </c>
      <c r="F16" s="22">
        <f>IF(DATO_KONTERING&lt;&gt;"",IF(OR(Kode=0,Kode=10),-(D16/85),""))</f>
      </c>
      <c r="G16" s="23">
        <f>IF(Antal_gange&lt;&gt;"",Antal_gange+G15,G15)</f>
        <v>51</v>
      </c>
      <c r="H16" s="31">
        <f>IF(OR(Kode=0,Kode=10),Beløb+$H15,$H15)</f>
        <v>-4335</v>
      </c>
      <c r="I16" s="21">
        <f>IF(Kode=0,Beløb/4,IF(Kode=10,Beløb/5,IF(Kode=1,Beløb,"")))</f>
      </c>
      <c r="J16" s="42">
        <f>IF(Lis&lt;&gt;"",$J15+Lis,$J15)</f>
        <v>-743.75</v>
      </c>
      <c r="K16" s="38">
        <f>IF(Kode=0,Beløb/4,IF(Kode=10,Beløb/5,IF(Kode=2,Beløb,"")))</f>
      </c>
      <c r="L16" s="44">
        <f>IF(Lund&lt;&gt;"",Lund+$L15,$L15)</f>
        <v>-1083.75</v>
      </c>
      <c r="M16" s="17">
        <f>IF(Kode=0,Beløb/4*2,IF(Kode=10,Beløb/5*2,IF(Kode=3,Beløb,IF(OR(Kode=1,Kode=2,Kode=4,Beløb&gt;0),-Beløb,""))))</f>
        <v>680</v>
      </c>
      <c r="N16" s="46">
        <f>IF(HA&lt;&gt;"",HA+$N15,$N15)</f>
        <v>1827.5</v>
      </c>
      <c r="O16" s="49"/>
      <c r="P16" s="48">
        <f>IF(FINN&lt;&gt;"",FINN+$P15,$P15)</f>
        <v>0</v>
      </c>
    </row>
    <row r="17" spans="1:16" ht="18" customHeight="1">
      <c r="A17" s="34">
        <v>40397</v>
      </c>
      <c r="B17" s="39" t="s">
        <v>63</v>
      </c>
      <c r="C17" s="11">
        <v>0</v>
      </c>
      <c r="D17" s="16">
        <v>-680</v>
      </c>
      <c r="E17" s="13">
        <f>IF(OR(Kode=0,Kode=4),Beløb+E16,E16)</f>
        <v>-5015</v>
      </c>
      <c r="F17" s="14">
        <f>IF(DATO_KONTERING&lt;&gt;"",IF(OR(Kode=0,Kode=10),-(D17/85),""))</f>
        <v>8</v>
      </c>
      <c r="G17" s="15">
        <f>IF(Antal_gange&lt;&gt;"",Antal_gange+G16,G16)</f>
        <v>59</v>
      </c>
      <c r="H17" s="25">
        <f>IF(OR(Kode=0,Kode=10),Beløb+$H16,$H16)</f>
        <v>-5015</v>
      </c>
      <c r="I17" s="21">
        <f>IF(Kode=0,Beløb/4,IF(Kode=10,Beløb/5,IF(Kode=1,Beløb,"")))</f>
        <v>-170</v>
      </c>
      <c r="J17" s="42">
        <f>IF(Lis&lt;&gt;"",$J16+Lis,$J16)</f>
        <v>-913.75</v>
      </c>
      <c r="K17" s="38">
        <f>IF(Kode=0,Beløb/4,IF(Kode=10,Beløb/5,IF(Kode=2,Beløb,"")))</f>
        <v>-170</v>
      </c>
      <c r="L17" s="44">
        <f>IF(Lund&lt;&gt;"",Lund+$L16,$L16)</f>
        <v>-1253.75</v>
      </c>
      <c r="M17" s="17">
        <f>IF(Kode=0,Beløb/4*2,IF(Kode=10,Beløb/5*2,IF(Kode=3,Beløb,IF(OR(Kode=1,Kode=2,Kode=4,Beløb&gt;0),-Beløb,""))))</f>
        <v>-340</v>
      </c>
      <c r="N17" s="46">
        <f>IF(HA&lt;&gt;"",HA+$N16,$N16)</f>
        <v>1487.5</v>
      </c>
      <c r="O17" s="49"/>
      <c r="P17" s="48">
        <f>IF(FINN&lt;&gt;"",FINN+$P16,$P16)</f>
        <v>0</v>
      </c>
    </row>
    <row r="18" spans="1:16" ht="18" customHeight="1">
      <c r="A18" s="33">
        <v>40397</v>
      </c>
      <c r="B18" s="27" t="s">
        <v>39</v>
      </c>
      <c r="C18" s="28">
        <v>3</v>
      </c>
      <c r="D18" s="32">
        <v>680</v>
      </c>
      <c r="E18" s="30">
        <f>IF(OR(Kode=0,Kode=4),Beløb+E17,E17)</f>
        <v>-5015</v>
      </c>
      <c r="F18" s="22">
        <f>IF(DATO_KONTERING&lt;&gt;"",IF(OR(Kode=0,Kode=10),-(D18/85),""))</f>
      </c>
      <c r="G18" s="23">
        <f>IF(Antal_gange&lt;&gt;"",Antal_gange+G17,G17)</f>
        <v>59</v>
      </c>
      <c r="H18" s="31">
        <f>IF(OR(Kode=0,Kode=10),Beløb+$H17,$H17)</f>
        <v>-5015</v>
      </c>
      <c r="I18" s="21">
        <f>IF(Kode=0,Beløb/4,IF(Kode=10,Beløb/5,IF(Kode=1,Beløb,"")))</f>
      </c>
      <c r="J18" s="42">
        <f>IF(Lis&lt;&gt;"",$J17+Lis,$J17)</f>
        <v>-913.75</v>
      </c>
      <c r="K18" s="38">
        <f>IF(Kode=0,Beløb/4,IF(Kode=10,Beløb/5,IF(Kode=2,Beløb,"")))</f>
      </c>
      <c r="L18" s="44">
        <f>IF(Lund&lt;&gt;"",Lund+$L17,$L17)</f>
        <v>-1253.75</v>
      </c>
      <c r="M18" s="17">
        <f>IF(Kode=0,Beløb/4*2,IF(Kode=10,Beløb/5*2,IF(Kode=3,Beløb,IF(OR(Kode=1,Kode=2,Kode=4,Beløb&gt;0),-Beløb,""))))</f>
        <v>680</v>
      </c>
      <c r="N18" s="46">
        <f>IF(HA&lt;&gt;"",HA+$N17,$N17)</f>
        <v>2167.5</v>
      </c>
      <c r="O18" s="49"/>
      <c r="P18" s="48">
        <f>IF(FINN&lt;&gt;"",FINN+$P17,$P17)</f>
        <v>0</v>
      </c>
    </row>
    <row r="19" spans="1:16" ht="18" customHeight="1">
      <c r="A19" s="33">
        <v>40399</v>
      </c>
      <c r="B19" s="27" t="s">
        <v>38</v>
      </c>
      <c r="C19" s="28">
        <v>1</v>
      </c>
      <c r="D19" s="32">
        <v>913.75</v>
      </c>
      <c r="E19" s="30">
        <f>IF(OR(Kode=0,Kode=4),Beløb+E18,E18)</f>
        <v>-5015</v>
      </c>
      <c r="F19" s="22">
        <f>IF(DATO_KONTERING&lt;&gt;"",IF(OR(Kode=0,Kode=10),-(D19/85),""))</f>
      </c>
      <c r="G19" s="23">
        <f>IF(Antal_gange&lt;&gt;"",Antal_gange+G18,G18)</f>
        <v>59</v>
      </c>
      <c r="H19" s="31">
        <f>IF(OR(Kode=0,Kode=10),Beløb+$H18,$H18)</f>
        <v>-5015</v>
      </c>
      <c r="I19" s="21">
        <f>IF(Kode=0,Beløb/4,IF(Kode=10,Beløb/5,IF(Kode=1,Beløb,"")))</f>
        <v>913.75</v>
      </c>
      <c r="J19" s="42">
        <f>IF(Lis&lt;&gt;"",$J18+Lis,$J18)</f>
        <v>0</v>
      </c>
      <c r="K19" s="38">
        <f>IF(Kode=0,Beløb/4,IF(Kode=10,Beløb/5,IF(Kode=2,Beløb,"")))</f>
      </c>
      <c r="L19" s="44">
        <f>IF(Lund&lt;&gt;"",Lund+$L18,$L18)</f>
        <v>-1253.75</v>
      </c>
      <c r="M19" s="17">
        <f>IF(Kode=0,Beløb/4*2,IF(Kode=10,Beløb/5*2,IF(Kode=3,Beløb,IF(OR(Kode=1,Kode=2,Kode=4,Beløb&gt;0),-Beløb,""))))</f>
        <v>-913.75</v>
      </c>
      <c r="N19" s="46">
        <f>IF(HA&lt;&gt;"",HA+$N18,$N18)</f>
        <v>1253.75</v>
      </c>
      <c r="O19" s="49"/>
      <c r="P19" s="48">
        <f>IF(FINN&lt;&gt;"",FINN+$P18,$P18)</f>
        <v>0</v>
      </c>
    </row>
    <row r="20" spans="1:16" ht="18" customHeight="1">
      <c r="A20" s="33">
        <v>40401</v>
      </c>
      <c r="B20" s="27" t="s">
        <v>49</v>
      </c>
      <c r="C20" s="28">
        <v>2</v>
      </c>
      <c r="D20" s="32">
        <v>1253.75</v>
      </c>
      <c r="E20" s="30">
        <f>IF(OR(Kode=0,Kode=4),Beløb+E19,E19)</f>
        <v>-5015</v>
      </c>
      <c r="F20" s="22">
        <f>IF(DATO_KONTERING&lt;&gt;"",IF(OR(Kode=0,Kode=10),-(D20/85),""))</f>
      </c>
      <c r="G20" s="23">
        <f>IF(Antal_gange&lt;&gt;"",Antal_gange+G19,G19)</f>
        <v>59</v>
      </c>
      <c r="H20" s="31">
        <f>IF(OR(Kode=0,Kode=10),Beløb+$H19,$H19)</f>
        <v>-5015</v>
      </c>
      <c r="I20" s="21">
        <f>IF(Kode=0,Beløb/4,IF(Kode=10,Beløb/5,IF(Kode=1,Beløb,"")))</f>
      </c>
      <c r="J20" s="42">
        <f>IF(Lis&lt;&gt;"",$J19+Lis,$J19)</f>
        <v>0</v>
      </c>
      <c r="K20" s="38">
        <f>IF(Kode=0,Beløb/4,IF(Kode=10,Beløb/5,IF(Kode=2,Beløb,"")))</f>
        <v>1253.75</v>
      </c>
      <c r="L20" s="44">
        <f>IF(Lund&lt;&gt;"",Lund+$L19,$L19)</f>
        <v>0</v>
      </c>
      <c r="M20" s="17">
        <f>IF(Kode=0,Beløb/4*2,IF(Kode=10,Beløb/5*2,IF(Kode=3,Beløb,IF(OR(Kode=1,Kode=2,Kode=4,Beløb&gt;0),-Beløb,""))))</f>
        <v>-1253.75</v>
      </c>
      <c r="N20" s="46">
        <f>IF(HA&lt;&gt;"",HA+$N19,$N19)</f>
        <v>0</v>
      </c>
      <c r="O20" s="49"/>
      <c r="P20" s="48">
        <f>IF(FINN&lt;&gt;"",FINN+$P19,$P19)</f>
        <v>0</v>
      </c>
    </row>
    <row r="21" spans="1:16" ht="18" customHeight="1">
      <c r="A21" s="34">
        <v>40457</v>
      </c>
      <c r="B21" s="39" t="s">
        <v>63</v>
      </c>
      <c r="C21" s="11">
        <v>0</v>
      </c>
      <c r="D21" s="16">
        <v>-680</v>
      </c>
      <c r="E21" s="13">
        <f>IF(OR(Kode=0,Kode=4),Beløb+E20,E20)</f>
        <v>-5695</v>
      </c>
      <c r="F21" s="14">
        <f>IF(DATO_KONTERING&lt;&gt;"",IF(OR(Kode=0,Kode=10),-(D21/85),""))</f>
        <v>8</v>
      </c>
      <c r="G21" s="15">
        <f>IF(Antal_gange&lt;&gt;"",Antal_gange+G20,G20)</f>
        <v>67</v>
      </c>
      <c r="H21" s="25">
        <f>IF(OR(Kode=0,Kode=10),Beløb+$H20,$H20)</f>
        <v>-5695</v>
      </c>
      <c r="I21" s="21">
        <f>IF(Kode=0,Beløb/4,IF(Kode=10,Beløb/5,IF(Kode=1,Beløb,"")))</f>
        <v>-170</v>
      </c>
      <c r="J21" s="42">
        <f>IF(Lis&lt;&gt;"",$J20+Lis,$J20)</f>
        <v>-170</v>
      </c>
      <c r="K21" s="38">
        <f>IF(Kode=0,Beløb/4,IF(Kode=10,Beløb/5,IF(Kode=2,Beløb,"")))</f>
        <v>-170</v>
      </c>
      <c r="L21" s="44">
        <f>IF(Lund&lt;&gt;"",Lund+$L20,$L20)</f>
        <v>-170</v>
      </c>
      <c r="M21" s="17">
        <f>IF(Kode=0,Beløb/4*2,IF(Kode=10,Beløb/5*2,IF(Kode=3,Beløb,IF(OR(Kode=1,Kode=2,Kode=4,Beløb&gt;0),-Beløb,""))))</f>
        <v>-340</v>
      </c>
      <c r="N21" s="46">
        <f>IF(HA&lt;&gt;"",HA+$N20,$N20)</f>
        <v>-340</v>
      </c>
      <c r="O21" s="49"/>
      <c r="P21" s="48">
        <f>IF(FINN&lt;&gt;"",FINN+$P20,$P20)</f>
        <v>0</v>
      </c>
    </row>
    <row r="22" spans="1:16" ht="18" customHeight="1">
      <c r="A22" s="33">
        <v>40457</v>
      </c>
      <c r="B22" s="27" t="s">
        <v>39</v>
      </c>
      <c r="C22" s="28">
        <v>3</v>
      </c>
      <c r="D22" s="32">
        <v>680</v>
      </c>
      <c r="E22" s="30">
        <f>IF(OR(Kode=0,Kode=4),Beløb+E21,E21)</f>
        <v>-5695</v>
      </c>
      <c r="F22" s="22">
        <f>IF(DATO_KONTERING&lt;&gt;"",IF(OR(Kode=0,Kode=10),-(D22/85),""))</f>
      </c>
      <c r="G22" s="23">
        <f>IF(Antal_gange&lt;&gt;"",Antal_gange+G21,G21)</f>
        <v>67</v>
      </c>
      <c r="H22" s="31">
        <f>IF(OR(Kode=0,Kode=10),Beløb+$H21,$H21)</f>
        <v>-5695</v>
      </c>
      <c r="I22" s="21">
        <f>IF(Kode=0,Beløb/4,IF(Kode=10,Beløb/5,IF(Kode=1,Beløb,"")))</f>
      </c>
      <c r="J22" s="42">
        <f>IF(Lis&lt;&gt;"",$J21+Lis,$J21)</f>
        <v>-170</v>
      </c>
      <c r="K22" s="38">
        <f>IF(Kode=0,Beløb/4,IF(Kode=10,Beløb/5,IF(Kode=2,Beløb,"")))</f>
      </c>
      <c r="L22" s="44">
        <f>IF(Lund&lt;&gt;"",Lund+$L21,$L21)</f>
        <v>-170</v>
      </c>
      <c r="M22" s="17">
        <f>IF(Kode=0,Beløb/4*2,IF(Kode=10,Beløb/5*2,IF(Kode=3,Beløb,IF(OR(Kode=1,Kode=2,Kode=4,Beløb&gt;0),-Beløb,""))))</f>
        <v>680</v>
      </c>
      <c r="N22" s="46">
        <f>IF(HA&lt;&gt;"",HA+$N21,$N21)</f>
        <v>340</v>
      </c>
      <c r="O22" s="49"/>
      <c r="P22" s="48">
        <f>IF(FINN&lt;&gt;"",FINN+$P21,$P21)</f>
        <v>0</v>
      </c>
    </row>
    <row r="23" spans="1:16" ht="18" customHeight="1">
      <c r="A23" s="33">
        <v>40477</v>
      </c>
      <c r="B23" s="27" t="s">
        <v>49</v>
      </c>
      <c r="C23" s="28">
        <v>2</v>
      </c>
      <c r="D23" s="32">
        <v>170</v>
      </c>
      <c r="E23" s="30">
        <f>IF(OR(Kode=0,Kode=4),Beløb+E22,E22)</f>
        <v>-5695</v>
      </c>
      <c r="F23" s="22">
        <f>IF(DATO_KONTERING&lt;&gt;"",IF(OR(Kode=0,Kode=10),-(D23/85),""))</f>
      </c>
      <c r="G23" s="23">
        <f>IF(Antal_gange&lt;&gt;"",Antal_gange+G22,G22)</f>
        <v>67</v>
      </c>
      <c r="H23" s="31">
        <f>IF(OR(Kode=0,Kode=10),Beløb+$H22,$H22)</f>
        <v>-5695</v>
      </c>
      <c r="I23" s="21">
        <f>IF(Kode=0,Beløb/4,IF(Kode=10,Beløb/5,IF(Kode=1,Beløb,"")))</f>
      </c>
      <c r="J23" s="42">
        <f>IF(Lis&lt;&gt;"",$J22+Lis,$J22)</f>
        <v>-170</v>
      </c>
      <c r="K23" s="38">
        <f>IF(Kode=0,Beløb/4,IF(Kode=10,Beløb/5,IF(Kode=2,Beløb,"")))</f>
        <v>170</v>
      </c>
      <c r="L23" s="44">
        <f>IF(Lund&lt;&gt;"",Lund+$L22,$L22)</f>
        <v>0</v>
      </c>
      <c r="M23" s="17">
        <f>IF(Kode=0,Beløb/4*2,IF(Kode=10,Beløb/5*2,IF(Kode=3,Beløb,IF(OR(Kode=1,Kode=2,Kode=4,Beløb&gt;0),-Beløb,""))))</f>
        <v>-170</v>
      </c>
      <c r="N23" s="46">
        <f>IF(HA&lt;&gt;"",HA+$N22,$N22)</f>
        <v>170</v>
      </c>
      <c r="O23" s="49"/>
      <c r="P23" s="48">
        <f>IF(FINN&lt;&gt;"",FINN+$P22,$P22)</f>
        <v>0</v>
      </c>
    </row>
    <row r="24" spans="1:16" ht="18" customHeight="1">
      <c r="A24" s="33">
        <v>40484</v>
      </c>
      <c r="B24" s="27" t="s">
        <v>38</v>
      </c>
      <c r="C24" s="28">
        <v>1</v>
      </c>
      <c r="D24" s="32">
        <v>170</v>
      </c>
      <c r="E24" s="30">
        <f>IF(OR(Kode=0,Kode=4),Beløb+E23,E23)</f>
        <v>-5695</v>
      </c>
      <c r="F24" s="22">
        <f>IF(DATO_KONTERING&lt;&gt;"",IF(OR(Kode=0,Kode=10),-(D24/85),""))</f>
      </c>
      <c r="G24" s="23">
        <f>IF(Antal_gange&lt;&gt;"",Antal_gange+G23,G23)</f>
        <v>67</v>
      </c>
      <c r="H24" s="31">
        <f>IF(OR(Kode=0,Kode=10),Beløb+$H23,$H23)</f>
        <v>-5695</v>
      </c>
      <c r="I24" s="21">
        <f>IF(Kode=0,Beløb/4,IF(Kode=10,Beløb/5,IF(Kode=1,Beløb,"")))</f>
        <v>170</v>
      </c>
      <c r="J24" s="42">
        <f>IF(Lis&lt;&gt;"",$J23+Lis,$J23)</f>
        <v>0</v>
      </c>
      <c r="K24" s="38">
        <f>IF(Kode=0,Beløb/4,IF(Kode=10,Beløb/5,IF(Kode=2,Beløb,"")))</f>
      </c>
      <c r="L24" s="44">
        <f>IF(Lund&lt;&gt;"",Lund+$L23,$L23)</f>
        <v>0</v>
      </c>
      <c r="M24" s="17">
        <f>IF(Kode=0,Beløb/4*2,IF(Kode=10,Beløb/5*2,IF(Kode=3,Beløb,IF(OR(Kode=1,Kode=2,Kode=4,Beløb&gt;0),-Beløb,""))))</f>
        <v>-170</v>
      </c>
      <c r="N24" s="46">
        <f>IF(HA&lt;&gt;"",HA+$N23,$N23)</f>
        <v>0</v>
      </c>
      <c r="O24" s="49"/>
      <c r="P24" s="48">
        <f>IF(FINN&lt;&gt;"",FINN+$P23,$P23)</f>
        <v>0</v>
      </c>
    </row>
    <row r="25" spans="1:16" ht="18" customHeight="1">
      <c r="A25" s="50">
        <v>40518</v>
      </c>
      <c r="B25" s="51" t="s">
        <v>63</v>
      </c>
      <c r="C25" s="52">
        <v>10</v>
      </c>
      <c r="D25" s="53">
        <v>-680</v>
      </c>
      <c r="E25" s="54">
        <f>IF(OR(Kode=0,Kode=4),Beløb+E24,E24)</f>
        <v>-5695</v>
      </c>
      <c r="F25" s="55">
        <f>IF(DATO_KONTERING&lt;&gt;"",IF(OR(Kode=0,Kode=10),-(D25/85),""))</f>
        <v>8</v>
      </c>
      <c r="G25" s="56">
        <f>IF(Antal_gange&lt;&gt;"",Antal_gange+G24,G24)</f>
        <v>75</v>
      </c>
      <c r="H25" s="57">
        <f>IF(OR(Kode=0,Kode=10),Beløb+$H24,$H24)</f>
        <v>-6375</v>
      </c>
      <c r="I25" s="21">
        <f>IF(Kode=0,Beløb/4,IF(Kode=10,Beløb/5,IF(Kode=1,Beløb,"")))</f>
        <v>-136</v>
      </c>
      <c r="J25" s="42">
        <f>IF(Lis&lt;&gt;"",$J24+Lis,$J24)</f>
        <v>-136</v>
      </c>
      <c r="K25" s="38">
        <f>IF(Kode=0,Beløb/4,IF(Kode=10,Beløb/5,IF(Kode=2,Beløb,"")))</f>
        <v>-136</v>
      </c>
      <c r="L25" s="44">
        <f>IF(Lund&lt;&gt;"",Lund+$L24,$L24)</f>
        <v>-136</v>
      </c>
      <c r="M25" s="17">
        <f>IF(Kode=0,Beløb/4*2,IF(Kode=10,Beløb/5*2,IF(Kode=3,Beløb,IF(OR(Kode=1,Kode=2,Kode=4,Beløb&gt;0),-Beløb,""))))</f>
        <v>-272</v>
      </c>
      <c r="N25" s="46">
        <f>IF(HA&lt;&gt;"",HA+$N24,$N24)</f>
        <v>-272</v>
      </c>
      <c r="O25" s="36">
        <f>IF(Kode=0,Beløb/4,IF(Kode=10,Beløb/5,IF(Kode=4,Beløb,"")))</f>
        <v>-136</v>
      </c>
      <c r="P25" s="48">
        <f>IF(FINN&lt;&gt;"",FINN+$P24,$P24)</f>
        <v>-136</v>
      </c>
    </row>
    <row r="26" spans="1:16" ht="18" customHeight="1">
      <c r="A26" s="33">
        <v>40518</v>
      </c>
      <c r="B26" s="27" t="s">
        <v>39</v>
      </c>
      <c r="C26" s="28">
        <v>3</v>
      </c>
      <c r="D26" s="32">
        <v>680</v>
      </c>
      <c r="E26" s="30">
        <f>IF(OR(Kode=0,Kode=4),Beløb+E25,E25)</f>
        <v>-5695</v>
      </c>
      <c r="F26" s="22">
        <f>IF(DATO_KONTERING&lt;&gt;"",IF(OR(Kode=0,Kode=10),-(D26/85),""))</f>
      </c>
      <c r="G26" s="23">
        <f>IF(Antal_gange&lt;&gt;"",Antal_gange+G25,G25)</f>
        <v>75</v>
      </c>
      <c r="H26" s="31">
        <f>IF(OR(Kode=0,Kode=10),Beløb+$H25,$H25)</f>
        <v>-6375</v>
      </c>
      <c r="I26" s="21">
        <f>IF(Kode=0,Beløb/4,IF(Kode=10,Beløb/5,IF(Kode=1,Beløb,"")))</f>
      </c>
      <c r="J26" s="42">
        <f>IF(Lis&lt;&gt;"",$J25+Lis,$J25)</f>
        <v>-136</v>
      </c>
      <c r="K26" s="38">
        <f>IF(Kode=0,Beløb/4,IF(Kode=10,Beløb/5,IF(Kode=2,Beløb,"")))</f>
      </c>
      <c r="L26" s="44">
        <f>IF(Lund&lt;&gt;"",Lund+$L25,$L25)</f>
        <v>-136</v>
      </c>
      <c r="M26" s="17">
        <f>IF(Kode=0,Beløb/4*2,IF(Kode=10,Beløb/5*2,IF(Kode=3,Beløb,IF(OR(Kode=1,Kode=2,Kode=4,Beløb&gt;0),-Beløb,""))))</f>
        <v>680</v>
      </c>
      <c r="N26" s="46">
        <f>IF(HA&lt;&gt;"",HA+$N25,$N25)</f>
        <v>408</v>
      </c>
      <c r="O26" s="36">
        <f>IF(Kode=0,Beløb/4,IF(Kode=10,Beløb/5,IF(Kode=4,Beløb,"")))</f>
      </c>
      <c r="P26" s="48">
        <f>IF(FINN&lt;&gt;"",FINN+$P25,$P25)</f>
        <v>-136</v>
      </c>
    </row>
    <row r="27" spans="1:16" ht="18" customHeight="1">
      <c r="A27" s="33">
        <v>40518</v>
      </c>
      <c r="B27" s="27" t="s">
        <v>38</v>
      </c>
      <c r="C27" s="28">
        <v>1</v>
      </c>
      <c r="D27" s="32">
        <v>170</v>
      </c>
      <c r="E27" s="30">
        <f>IF(OR(Kode=0,Kode=4),Beløb+E26,E26)</f>
        <v>-5695</v>
      </c>
      <c r="F27" s="22">
        <f>IF(DATO_KONTERING&lt;&gt;"",IF(OR(Kode=0,Kode=10),-(D27/85),""))</f>
      </c>
      <c r="G27" s="23">
        <f>IF(Antal_gange&lt;&gt;"",Antal_gange+G26,G26)</f>
        <v>75</v>
      </c>
      <c r="H27" s="31">
        <f>IF(OR(Kode=0,Kode=10),Beløb+$H26,$H26)</f>
        <v>-6375</v>
      </c>
      <c r="I27" s="21">
        <f>IF(Kode=0,Beløb/4,IF(Kode=10,Beløb/5,IF(Kode=1,Beløb,"")))</f>
        <v>170</v>
      </c>
      <c r="J27" s="42">
        <f>IF(Lis&lt;&gt;"",$J26+Lis,$J26)</f>
        <v>34</v>
      </c>
      <c r="K27" s="38">
        <f>IF(Kode=0,Beløb/4,IF(Kode=10,Beløb/5,IF(Kode=2,Beløb,"")))</f>
      </c>
      <c r="L27" s="44">
        <f>IF(Lund&lt;&gt;"",Lund+$L26,$L26)</f>
        <v>-136</v>
      </c>
      <c r="M27" s="17">
        <f>IF(Kode=0,Beløb/4*2,IF(Kode=10,Beløb/5*2,IF(Kode=3,Beløb,IF(OR(Kode=1,Kode=2,Kode=4,Beløb&gt;0),-Beløb,""))))</f>
        <v>-170</v>
      </c>
      <c r="N27" s="46">
        <f>IF(HA&lt;&gt;"",HA+$N26,$N26)</f>
        <v>238</v>
      </c>
      <c r="O27" s="36">
        <f>IF(Kode=0,Beløb/4,IF(Kode=10,Beløb/5,IF(Kode=4,Beløb,"")))</f>
      </c>
      <c r="P27" s="48">
        <f>IF(FINN&lt;&gt;"",FINN+$P26,$P26)</f>
        <v>-136</v>
      </c>
    </row>
    <row r="28" spans="1:16" ht="18" customHeight="1">
      <c r="A28" s="50">
        <v>40599</v>
      </c>
      <c r="B28" s="51" t="s">
        <v>62</v>
      </c>
      <c r="C28" s="52">
        <v>10</v>
      </c>
      <c r="D28" s="53">
        <v>-160</v>
      </c>
      <c r="E28" s="54">
        <f>IF(OR(Kode=0,Kode=4),Beløb+E27,E27)</f>
        <v>-5695</v>
      </c>
      <c r="F28" s="55">
        <v>2</v>
      </c>
      <c r="G28" s="56">
        <f>IF(Antal_gange&lt;&gt;"",Antal_gange+G27,G27)</f>
        <v>77</v>
      </c>
      <c r="H28" s="57">
        <f>IF(OR(Kode=0,Kode=10),Beløb+$H27,$H27)</f>
        <v>-6535</v>
      </c>
      <c r="I28" s="21">
        <f>IF(Kode=0,Beløb/4,IF(Kode=10,Beløb/5,IF(Kode=1,Beløb,"")))</f>
        <v>-32</v>
      </c>
      <c r="J28" s="42">
        <f>IF(Lis&lt;&gt;"",$J27+Lis,$J27)</f>
        <v>2</v>
      </c>
      <c r="K28" s="38">
        <f>IF(Kode=0,Beløb/4,IF(Kode=10,Beløb/5,IF(Kode=2,Beløb,"")))</f>
        <v>-32</v>
      </c>
      <c r="L28" s="44">
        <f>IF(Lund&lt;&gt;"",Lund+$L27,$L27)</f>
        <v>-168</v>
      </c>
      <c r="M28" s="17">
        <f>IF(Kode=0,Beløb/4*2,IF(Kode=10,Beløb/5*2,IF(Kode=3,Beløb,IF(OR(Kode=1,Kode=2,Kode=4,Beløb&gt;0),-Beløb,""))))</f>
        <v>-64</v>
      </c>
      <c r="N28" s="46">
        <f>IF(HA&lt;&gt;"",HA+$N27,$N27)</f>
        <v>174</v>
      </c>
      <c r="O28" s="36">
        <f>IF(Kode=0,Beløb/4,IF(Kode=10,Beløb/5,IF(Kode=4,Beløb,"")))</f>
        <v>-32</v>
      </c>
      <c r="P28" s="48">
        <f>IF(FINN&lt;&gt;"",FINN+$P27,$P27)</f>
        <v>-168</v>
      </c>
    </row>
    <row r="29" spans="1:16" ht="18" customHeight="1">
      <c r="A29" s="33">
        <v>40599</v>
      </c>
      <c r="B29" s="27" t="s">
        <v>39</v>
      </c>
      <c r="C29" s="28">
        <v>3</v>
      </c>
      <c r="D29" s="32">
        <v>160</v>
      </c>
      <c r="E29" s="30">
        <f>IF(OR(Kode=0,Kode=4),Beløb+E28,E28)</f>
        <v>-5695</v>
      </c>
      <c r="F29" s="22">
        <f>IF(DATO_KONTERING&lt;&gt;"",IF(OR(Kode=0,Kode=10),-(D29/85),""))</f>
      </c>
      <c r="G29" s="23">
        <f>IF(Antal_gange&lt;&gt;"",Antal_gange+G28,G28)</f>
        <v>77</v>
      </c>
      <c r="H29" s="31">
        <f>IF(OR(Kode=0,Kode=10),Beløb+$H28,$H28)</f>
        <v>-6535</v>
      </c>
      <c r="I29" s="21">
        <f>IF(Kode=0,Beløb/4,IF(Kode=10,Beløb/5,IF(Kode=1,Beløb,"")))</f>
      </c>
      <c r="J29" s="42">
        <f>IF(Lis&lt;&gt;"",$J28+Lis,$J28)</f>
        <v>2</v>
      </c>
      <c r="K29" s="38">
        <f>IF(Kode=0,Beløb/4,IF(Kode=10,Beløb/5,IF(Kode=2,Beløb,"")))</f>
      </c>
      <c r="L29" s="44">
        <f>IF(Lund&lt;&gt;"",Lund+$L28,$L28)</f>
        <v>-168</v>
      </c>
      <c r="M29" s="17">
        <f>IF(Kode=0,Beløb/4*2,IF(Kode=10,Beløb/5*2,IF(Kode=3,Beløb,IF(OR(Kode=1,Kode=2,Kode=4,Beløb&gt;0),-Beløb,""))))</f>
        <v>160</v>
      </c>
      <c r="N29" s="46">
        <f>IF(HA&lt;&gt;"",HA+$N28,$N28)</f>
        <v>334</v>
      </c>
      <c r="O29" s="36">
        <f>IF(Kode=0,Beløb/4,IF(Kode=10,Beløb/5,IF(Kode=4,Beløb,"")))</f>
      </c>
      <c r="P29" s="48">
        <f>IF(FINN&lt;&gt;"",FINN+$P28,$P28)</f>
        <v>-168</v>
      </c>
    </row>
    <row r="30" spans="1:16" ht="18" customHeight="1">
      <c r="A30" s="50">
        <v>40599</v>
      </c>
      <c r="B30" s="51" t="s">
        <v>63</v>
      </c>
      <c r="C30" s="52">
        <v>10</v>
      </c>
      <c r="D30" s="53">
        <v>-765</v>
      </c>
      <c r="E30" s="54">
        <f>IF(OR(Kode=0,Kode=4),Beløb+E29,E29)</f>
        <v>-5695</v>
      </c>
      <c r="F30" s="55">
        <f>IF(DATO_KONTERING&lt;&gt;"",IF(OR(Kode=0,Kode=10),-(D30/85),""))</f>
        <v>9</v>
      </c>
      <c r="G30" s="56">
        <f>IF(Antal_gange&lt;&gt;"",Antal_gange+G29,G29)</f>
        <v>86</v>
      </c>
      <c r="H30" s="57">
        <f>IF(OR(Kode=0,Kode=10),Beløb+$H29,$H29)</f>
        <v>-7300</v>
      </c>
      <c r="I30" s="21">
        <f>IF(Kode=0,Beløb/4,IF(Kode=10,Beløb/5,IF(Kode=1,Beløb,"")))</f>
        <v>-153</v>
      </c>
      <c r="J30" s="42">
        <f>IF(Lis&lt;&gt;"",$J29+Lis,$J29)</f>
        <v>-151</v>
      </c>
      <c r="K30" s="38">
        <f>IF(Kode=0,Beløb/4,IF(Kode=10,Beløb/5,IF(Kode=2,Beløb,"")))</f>
        <v>-153</v>
      </c>
      <c r="L30" s="44">
        <f>IF(Lund&lt;&gt;"",Lund+$L29,$L29)</f>
        <v>-321</v>
      </c>
      <c r="M30" s="17">
        <f>IF(Kode=0,Beløb/4*2,IF(Kode=10,Beløb/5*2,IF(Kode=3,Beløb,IF(OR(Kode=1,Kode=2,Kode=4,Beløb&gt;0),-Beløb,""))))</f>
        <v>-306</v>
      </c>
      <c r="N30" s="46">
        <f>IF(HA&lt;&gt;"",HA+$N29,$N29)</f>
        <v>28</v>
      </c>
      <c r="O30" s="36">
        <f>IF(Kode=0,Beløb/4,IF(Kode=10,Beløb/5,IF(Kode=4,Beløb,"")))</f>
        <v>-153</v>
      </c>
      <c r="P30" s="48">
        <f>IF(FINN&lt;&gt;"",FINN+$P29,$P29)</f>
        <v>-321</v>
      </c>
    </row>
    <row r="31" spans="1:16" ht="18" customHeight="1">
      <c r="A31" s="33">
        <v>40599</v>
      </c>
      <c r="B31" s="27" t="s">
        <v>39</v>
      </c>
      <c r="C31" s="28">
        <v>3</v>
      </c>
      <c r="D31" s="32">
        <v>765</v>
      </c>
      <c r="E31" s="30">
        <f>IF(OR(Kode=0,Kode=4),Beløb+E30,E30)</f>
        <v>-5695</v>
      </c>
      <c r="F31" s="22">
        <f>IF(DATO_KONTERING&lt;&gt;"",IF(OR(Kode=0,Kode=10),-(D31/85),""))</f>
      </c>
      <c r="G31" s="23">
        <f>IF(Antal_gange&lt;&gt;"",Antal_gange+G30,G30)</f>
        <v>86</v>
      </c>
      <c r="H31" s="31">
        <f>IF(OR(Kode=0,Kode=10),Beløb+$H30,$H30)</f>
        <v>-7300</v>
      </c>
      <c r="I31" s="21">
        <f>IF(Kode=0,Beløb/4,IF(Kode=10,Beløb/5,IF(Kode=1,Beløb,"")))</f>
      </c>
      <c r="J31" s="42">
        <f>IF(Lis&lt;&gt;"",$J30+Lis,$J30)</f>
        <v>-151</v>
      </c>
      <c r="K31" s="38">
        <f>IF(Kode=0,Beløb/4,IF(Kode=10,Beløb/5,IF(Kode=2,Beløb,"")))</f>
      </c>
      <c r="L31" s="44">
        <f>IF(Lund&lt;&gt;"",Lund+$L30,$L30)</f>
        <v>-321</v>
      </c>
      <c r="M31" s="17">
        <f>IF(Kode=0,Beløb/4*2,IF(Kode=10,Beløb/5*2,IF(Kode=3,Beløb,IF(OR(Kode=1,Kode=2,Kode=4,Beløb&gt;0),-Beløb,""))))</f>
        <v>765</v>
      </c>
      <c r="N31" s="46">
        <f>IF(HA&lt;&gt;"",HA+$N30,$N30)</f>
        <v>793</v>
      </c>
      <c r="O31" s="36">
        <f>IF(Kode=0,Beløb/4,IF(Kode=10,Beløb/5,IF(Kode=4,Beløb,"")))</f>
      </c>
      <c r="P31" s="48">
        <f>IF(FINN&lt;&gt;"",FINN+$P30,$P30)</f>
        <v>-321</v>
      </c>
    </row>
    <row r="32" spans="1:16" ht="18" customHeight="1">
      <c r="A32" s="33">
        <v>40603</v>
      </c>
      <c r="B32" s="40" t="s">
        <v>49</v>
      </c>
      <c r="C32" s="28">
        <v>2</v>
      </c>
      <c r="D32" s="32">
        <v>321</v>
      </c>
      <c r="E32" s="30">
        <f>IF(OR(Kode=0,Kode=4),Beløb+E31,E31)</f>
        <v>-5695</v>
      </c>
      <c r="F32" s="22">
        <f>IF(DATO_KONTERING&lt;&gt;"",IF(OR(Kode=0,Kode=10),-(D32/85),""))</f>
      </c>
      <c r="G32" s="23">
        <f>IF(Antal_gange&lt;&gt;"",Antal_gange+G31,G31)</f>
        <v>86</v>
      </c>
      <c r="H32" s="31">
        <f>IF(OR(Kode=0,Kode=10),Beløb+$H31,$H31)</f>
        <v>-7300</v>
      </c>
      <c r="I32" s="21">
        <f>IF(Kode=0,Beløb/4,IF(Kode=10,Beløb/5,IF(Kode=1,Beløb,"")))</f>
      </c>
      <c r="J32" s="42">
        <f>IF(Lis&lt;&gt;"",$J31+Lis,$J31)</f>
        <v>-151</v>
      </c>
      <c r="K32" s="38">
        <f>IF(Kode=0,Beløb/4,IF(Kode=10,Beløb/5,IF(Kode=2,Beløb,"")))</f>
        <v>321</v>
      </c>
      <c r="L32" s="44">
        <f>IF(Lund&lt;&gt;"",Lund+$L31,$L31)</f>
        <v>0</v>
      </c>
      <c r="M32" s="17">
        <f>IF(Kode=0,Beløb/4*2,IF(Kode=10,Beløb/5*2,IF(Kode=3,Beløb,IF(OR(Kode=1,Kode=2,Kode=4,Beløb&gt;0),-Beløb,""))))</f>
        <v>-321</v>
      </c>
      <c r="N32" s="46">
        <f>IF(HA&lt;&gt;"",HA+$N31,$N31)</f>
        <v>472</v>
      </c>
      <c r="O32" s="36">
        <f>IF(Kode=0,Beløb/4,IF(Kode=10,Beløb/5,IF(Kode=4,Beløb,"")))</f>
      </c>
      <c r="P32" s="48">
        <f>IF(FINN&lt;&gt;"",FINN+$P31,$P31)</f>
        <v>-321</v>
      </c>
    </row>
    <row r="33" spans="1:16" ht="18" customHeight="1">
      <c r="A33" s="33">
        <v>40603</v>
      </c>
      <c r="B33" s="40" t="s">
        <v>64</v>
      </c>
      <c r="C33" s="28">
        <v>4</v>
      </c>
      <c r="D33" s="32">
        <v>321</v>
      </c>
      <c r="E33" s="30">
        <f>IF(OR(Kode=0,Kode=4),Beløb+E32,E32)</f>
        <v>-5374</v>
      </c>
      <c r="F33" s="22">
        <f>IF(DATO_KONTERING&lt;&gt;"",IF(OR(Kode=0,Kode=10),-(D33/85),""))</f>
      </c>
      <c r="G33" s="23">
        <f>IF(Antal_gange&lt;&gt;"",Antal_gange+G32,G32)</f>
        <v>86</v>
      </c>
      <c r="H33" s="31">
        <f>IF(OR(Kode=0,Kode=10),Beløb+$H32,$H32)</f>
        <v>-7300</v>
      </c>
      <c r="I33" s="21">
        <f>IF(Kode=0,Beløb/4,IF(Kode=10,Beløb/5,IF(Kode=1,Beløb,"")))</f>
      </c>
      <c r="J33" s="42">
        <f>IF(Lis&lt;&gt;"",$J32+Lis,$J32)</f>
        <v>-151</v>
      </c>
      <c r="K33" s="38">
        <f>IF(Kode=0,Beløb/4,IF(Kode=10,Beløb/5,IF(Kode=2,Beløb,"")))</f>
      </c>
      <c r="L33" s="44">
        <f>IF(Lund&lt;&gt;"",Lund+$L32,$L32)</f>
        <v>0</v>
      </c>
      <c r="M33" s="17">
        <f>IF(Kode=0,Beløb/4*2,IF(Kode=10,Beløb/5*2,IF(Kode=3,Beløb,IF(OR(Kode=1,Kode=2,Kode=4,Beløb&gt;0),-Beløb,""))))</f>
        <v>-321</v>
      </c>
      <c r="N33" s="46">
        <f>IF(HA&lt;&gt;"",HA+$N32,$N32)</f>
        <v>151</v>
      </c>
      <c r="O33" s="36">
        <f>IF(Kode=0,Beløb/4,IF(Kode=10,Beløb/5,IF(Kode=4,Beløb,"")))</f>
        <v>321</v>
      </c>
      <c r="P33" s="48">
        <f>IF(FINN&lt;&gt;"",FINN+$P32,$P32)</f>
        <v>0</v>
      </c>
    </row>
    <row r="34" spans="1:16" ht="18" customHeight="1">
      <c r="A34" s="33">
        <v>40626</v>
      </c>
      <c r="B34" s="27" t="s">
        <v>38</v>
      </c>
      <c r="C34" s="28">
        <v>1</v>
      </c>
      <c r="D34" s="32">
        <v>151</v>
      </c>
      <c r="E34" s="30">
        <f>IF(OR(Kode=0,Kode=4),Beløb+E33,E33)</f>
        <v>-5374</v>
      </c>
      <c r="F34" s="22">
        <f>IF(DATO_KONTERING&lt;&gt;"",IF(OR(Kode=0,Kode=10),-(D34/85),""))</f>
      </c>
      <c r="G34" s="23">
        <f>IF(Antal_gange&lt;&gt;"",Antal_gange+G33,G33)</f>
        <v>86</v>
      </c>
      <c r="H34" s="31">
        <f>IF(OR(Kode=0,Kode=10),Beløb+$H33,$H33)</f>
        <v>-7300</v>
      </c>
      <c r="I34" s="21">
        <f>IF(Kode=0,Beløb/4,IF(Kode=10,Beløb/5,IF(Kode=1,Beløb,"")))</f>
        <v>151</v>
      </c>
      <c r="J34" s="42">
        <f>IF(Lis&lt;&gt;"",$J33+Lis,$J33)</f>
        <v>0</v>
      </c>
      <c r="K34" s="38">
        <f>IF(Kode=0,Beløb/4,IF(Kode=10,Beløb/5,IF(Kode=2,Beløb,"")))</f>
      </c>
      <c r="L34" s="44">
        <f>IF(Lund&lt;&gt;"",Lund+$L33,$L33)</f>
        <v>0</v>
      </c>
      <c r="M34" s="17">
        <f>IF(Kode=0,Beløb/4*2,IF(Kode=10,Beløb/5*2,IF(Kode=3,Beløb,IF(OR(Kode=1,Kode=2,Kode=4,Beløb&gt;0),-Beløb,""))))</f>
        <v>-151</v>
      </c>
      <c r="N34" s="46">
        <f>IF(HA&lt;&gt;"",HA+$N33,$N33)</f>
        <v>0</v>
      </c>
      <c r="O34" s="36">
        <f>IF(Kode=0,Beløb/4,IF(Kode=10,Beløb/5,IF(Kode=4,Beløb,"")))</f>
      </c>
      <c r="P34" s="48">
        <f>IF(FINN&lt;&gt;"",FINN+$P33,$P33)</f>
        <v>0</v>
      </c>
    </row>
    <row r="35" spans="1:16" ht="18" customHeight="1">
      <c r="A35" s="50">
        <v>40640</v>
      </c>
      <c r="B35" s="51" t="s">
        <v>63</v>
      </c>
      <c r="C35" s="52">
        <v>10</v>
      </c>
      <c r="D35" s="53">
        <v>-340</v>
      </c>
      <c r="E35" s="54">
        <f>IF(OR(Kode=0,Kode=4),Beløb+E34,E34)</f>
        <v>-5374</v>
      </c>
      <c r="F35" s="55">
        <f>IF(DATO_KONTERING&lt;&gt;"",IF(OR(Kode=0,Kode=10),-(D35/85),""))</f>
        <v>4</v>
      </c>
      <c r="G35" s="56">
        <f>IF(Antal_gange&lt;&gt;"",Antal_gange+G34,G34)</f>
        <v>90</v>
      </c>
      <c r="H35" s="57">
        <f>IF(OR(Kode=0,Kode=10),Beløb+$H34,$H34)</f>
        <v>-7640</v>
      </c>
      <c r="I35" s="21">
        <f>IF(Kode=0,Beløb/4,IF(Kode=10,Beløb/5,IF(Kode=1,Beløb,"")))</f>
        <v>-68</v>
      </c>
      <c r="J35" s="42">
        <f>IF(Lis&lt;&gt;"",$J34+Lis,$J34)</f>
        <v>-68</v>
      </c>
      <c r="K35" s="38">
        <f>IF(Kode=0,Beløb/4,IF(Kode=10,Beløb/5,IF(Kode=2,Beløb,"")))</f>
        <v>-68</v>
      </c>
      <c r="L35" s="44">
        <f>IF(Lund&lt;&gt;"",Lund+$L34,$L34)</f>
        <v>-68</v>
      </c>
      <c r="M35" s="17">
        <f>IF(Kode=0,Beløb/4*2,IF(Kode=10,Beløb/5*2,IF(Kode=3,Beløb,IF(OR(Kode=1,Kode=2,Kode=4,Beløb&gt;0),-Beløb,""))))</f>
        <v>-136</v>
      </c>
      <c r="N35" s="46">
        <f>IF(HA&lt;&gt;"",HA+$N34,$N34)</f>
        <v>-136</v>
      </c>
      <c r="O35" s="36">
        <f>IF(Kode=0,Beløb/4,IF(Kode=10,Beløb/5,IF(Kode=4,Beløb,"")))</f>
        <v>-68</v>
      </c>
      <c r="P35" s="48">
        <f>IF(FINN&lt;&gt;"",FINN+$P34,$P34)</f>
        <v>-68</v>
      </c>
    </row>
    <row r="36" spans="1:16" ht="18" customHeight="1">
      <c r="A36" s="33">
        <v>40599</v>
      </c>
      <c r="B36" s="27" t="s">
        <v>39</v>
      </c>
      <c r="C36" s="28">
        <v>3</v>
      </c>
      <c r="D36" s="32">
        <v>340</v>
      </c>
      <c r="E36" s="30">
        <f>IF(OR(Kode=0,Kode=4),Beløb+E35,E35)</f>
        <v>-5374</v>
      </c>
      <c r="F36" s="22">
        <f>IF(DATO_KONTERING&lt;&gt;"",IF(OR(Kode=0,Kode=10),-(D36/85),""))</f>
      </c>
      <c r="G36" s="23">
        <f>IF(Antal_gange&lt;&gt;"",Antal_gange+G35,G35)</f>
        <v>90</v>
      </c>
      <c r="H36" s="31">
        <f>IF(OR(Kode=0,Kode=10),Beløb+$H35,$H35)</f>
        <v>-7640</v>
      </c>
      <c r="I36" s="21">
        <f>IF(Kode=0,Beløb/4,IF(Kode=10,Beløb/5,IF(Kode=1,Beløb,"")))</f>
      </c>
      <c r="J36" s="42">
        <f>IF(Lis&lt;&gt;"",$J35+Lis,$J35)</f>
        <v>-68</v>
      </c>
      <c r="K36" s="38">
        <f>IF(Kode=0,Beløb/4,IF(Kode=10,Beløb/5,IF(Kode=2,Beløb,"")))</f>
      </c>
      <c r="L36" s="44">
        <f>IF(Lund&lt;&gt;"",Lund+$L35,$L35)</f>
        <v>-68</v>
      </c>
      <c r="M36" s="17">
        <f>IF(Kode=0,Beløb/4*2,IF(Kode=10,Beløb/5*2,IF(Kode=3,Beløb,IF(OR(Kode=1,Kode=2,Kode=4,Beløb&gt;0),-Beløb,""))))</f>
        <v>340</v>
      </c>
      <c r="N36" s="46">
        <f>IF(HA&lt;&gt;"",HA+$N35,$N35)</f>
        <v>204</v>
      </c>
      <c r="O36" s="36">
        <f>IF(Kode=0,Beløb/4,IF(Kode=10,Beløb/5,IF(Kode=4,Beløb,"")))</f>
      </c>
      <c r="P36" s="48">
        <f>IF(FINN&lt;&gt;"",FINN+$P35,$P35)</f>
        <v>-68</v>
      </c>
    </row>
    <row r="37" spans="1:16" ht="18" customHeight="1">
      <c r="A37" s="33">
        <v>40645</v>
      </c>
      <c r="B37" s="40" t="s">
        <v>49</v>
      </c>
      <c r="C37" s="28">
        <v>2</v>
      </c>
      <c r="D37" s="32">
        <v>68</v>
      </c>
      <c r="E37" s="30">
        <f>IF(OR(Kode=0,Kode=4),Beløb+E36,E36)</f>
        <v>-5374</v>
      </c>
      <c r="F37" s="22">
        <f>IF(DATO_KONTERING&lt;&gt;"",IF(OR(Kode=0,Kode=10),-(D37/85),""))</f>
      </c>
      <c r="G37" s="23">
        <f>IF(Antal_gange&lt;&gt;"",Antal_gange+G36,G36)</f>
        <v>90</v>
      </c>
      <c r="H37" s="31">
        <f>IF(OR(Kode=0,Kode=10),Beløb+$H36,$H36)</f>
        <v>-7640</v>
      </c>
      <c r="I37" s="21">
        <f>IF(Kode=0,Beløb/4,IF(Kode=10,Beløb/5,IF(Kode=1,Beløb,"")))</f>
      </c>
      <c r="J37" s="42">
        <f>IF(Lis&lt;&gt;"",$J36+Lis,$J36)</f>
        <v>-68</v>
      </c>
      <c r="K37" s="38">
        <f>IF(Kode=0,Beløb/4,IF(Kode=10,Beløb/5,IF(Kode=2,Beløb,"")))</f>
        <v>68</v>
      </c>
      <c r="L37" s="44">
        <f>IF(Lund&lt;&gt;"",Lund+$L36,$L36)</f>
        <v>0</v>
      </c>
      <c r="M37" s="17">
        <f>IF(Kode=0,Beløb/4*2,IF(Kode=10,Beløb/5*2,IF(Kode=3,Beløb,IF(OR(Kode=1,Kode=2,Kode=4,Beløb&gt;0),-Beløb,""))))</f>
        <v>-68</v>
      </c>
      <c r="N37" s="46">
        <f>IF(HA&lt;&gt;"",HA+$N36,$N36)</f>
        <v>136</v>
      </c>
      <c r="O37" s="36">
        <f>IF(Kode=0,Beløb/4,IF(Kode=10,Beløb/5,IF(Kode=4,Beløb,"")))</f>
      </c>
      <c r="P37" s="48">
        <f>IF(FINN&lt;&gt;"",FINN+$P36,$P36)</f>
        <v>-68</v>
      </c>
    </row>
    <row r="38" spans="1:16" ht="18" customHeight="1">
      <c r="A38" s="50">
        <v>40700</v>
      </c>
      <c r="B38" s="51" t="s">
        <v>63</v>
      </c>
      <c r="C38" s="52">
        <v>10</v>
      </c>
      <c r="D38" s="53">
        <v>-765</v>
      </c>
      <c r="E38" s="54">
        <f>IF(OR(Kode=0,Kode=4),Beløb+E37,E37)</f>
        <v>-5374</v>
      </c>
      <c r="F38" s="55">
        <f>IF(DATO_KONTERING&lt;&gt;"",IF(OR(Kode=0,Kode=10),-(D38/85),""))</f>
        <v>9</v>
      </c>
      <c r="G38" s="56">
        <f>IF(Antal_gange&lt;&gt;"",Antal_gange+G37,G37)</f>
        <v>99</v>
      </c>
      <c r="H38" s="57">
        <f>IF(OR(Kode=0,Kode=10),Beløb+$H37,$H37)</f>
        <v>-8405</v>
      </c>
      <c r="I38" s="21">
        <f>IF(Kode=0,Beløb/4,IF(Kode=10,Beløb/5,IF(Kode=1,Beløb,"")))</f>
        <v>-153</v>
      </c>
      <c r="J38" s="42">
        <f>IF(Lis&lt;&gt;"",$J37+Lis,$J37)</f>
        <v>-221</v>
      </c>
      <c r="K38" s="38">
        <f>IF(Kode=0,Beløb/4,IF(Kode=10,Beløb/5,IF(Kode=2,Beløb,"")))</f>
        <v>-153</v>
      </c>
      <c r="L38" s="44">
        <f>IF(Lund&lt;&gt;"",Lund+$L37,$L37)</f>
        <v>-153</v>
      </c>
      <c r="M38" s="17">
        <f>IF(Kode=0,Beløb/4*2,IF(Kode=10,Beløb/5*2,IF(Kode=3,Beløb,IF(OR(Kode=1,Kode=2,Kode=4,Beløb&gt;0),-Beløb,""))))</f>
        <v>-306</v>
      </c>
      <c r="N38" s="46">
        <f>IF(HA&lt;&gt;"",HA+$N37,$N37)</f>
        <v>-170</v>
      </c>
      <c r="O38" s="36">
        <f>IF(Kode=0,Beløb/4,IF(Kode=10,Beløb/5,IF(Kode=4,Beløb,"")))</f>
        <v>-153</v>
      </c>
      <c r="P38" s="48">
        <f>IF(FINN&lt;&gt;"",FINN+$P37,$P37)</f>
        <v>-221</v>
      </c>
    </row>
    <row r="39" spans="1:16" ht="18" customHeight="1">
      <c r="A39" s="33">
        <v>40700</v>
      </c>
      <c r="B39" s="40" t="s">
        <v>39</v>
      </c>
      <c r="C39" s="28">
        <v>3</v>
      </c>
      <c r="D39" s="32">
        <v>765</v>
      </c>
      <c r="E39" s="30">
        <f>IF(OR(Kode=0,Kode=4),Beløb+E38,E38)</f>
        <v>-5374</v>
      </c>
      <c r="F39" s="22">
        <f>IF(DATO_KONTERING&lt;&gt;"",IF(OR(Kode=0,Kode=10),-(D39/85),""))</f>
      </c>
      <c r="G39" s="23">
        <f>IF(Antal_gange&lt;&gt;"",Antal_gange+G38,G38)</f>
        <v>99</v>
      </c>
      <c r="H39" s="31">
        <f>IF(OR(Kode=0,Kode=10),Beløb+$H38,$H38)</f>
        <v>-8405</v>
      </c>
      <c r="I39" s="21">
        <f>IF(Kode=0,Beløb/4,IF(Kode=10,Beløb/5,IF(Kode=1,Beløb,"")))</f>
      </c>
      <c r="J39" s="42">
        <f>IF(Lis&lt;&gt;"",$J38+Lis,$J38)</f>
        <v>-221</v>
      </c>
      <c r="K39" s="38">
        <f>IF(Kode=0,Beløb/4,IF(Kode=10,Beløb/5,IF(Kode=2,Beløb,"")))</f>
      </c>
      <c r="L39" s="44">
        <f>IF(Lund&lt;&gt;"",Lund+$L38,$L38)</f>
        <v>-153</v>
      </c>
      <c r="M39" s="17">
        <f>IF(Kode=0,Beløb/4*2,IF(Kode=10,Beløb/5*2,IF(Kode=3,Beløb,IF(OR(Kode=1,Kode=2,Kode=4,Beløb&gt;0),-Beløb,""))))</f>
        <v>765</v>
      </c>
      <c r="N39" s="46">
        <f>IF(HA&lt;&gt;"",HA+$N38,$N38)</f>
        <v>595</v>
      </c>
      <c r="O39" s="36">
        <f>IF(Kode=0,Beløb/4,IF(Kode=10,Beløb/5,IF(Kode=4,Beløb,"")))</f>
      </c>
      <c r="P39" s="48">
        <f>IF(FINN&lt;&gt;"",FINN+$P38,$P38)</f>
        <v>-221</v>
      </c>
    </row>
    <row r="40" spans="1:16" ht="18" customHeight="1">
      <c r="A40" s="33">
        <v>40703</v>
      </c>
      <c r="B40" s="27" t="s">
        <v>38</v>
      </c>
      <c r="C40" s="28">
        <v>1</v>
      </c>
      <c r="D40" s="32">
        <v>221</v>
      </c>
      <c r="E40" s="30">
        <f>IF(OR(Kode=0,Kode=4),Beløb+E39,E39)</f>
        <v>-5374</v>
      </c>
      <c r="F40" s="22">
        <f>IF(DATO_KONTERING&lt;&gt;"",IF(OR(Kode=0,Kode=10),-(D40/85),""))</f>
      </c>
      <c r="G40" s="23">
        <f>IF(Antal_gange&lt;&gt;"",Antal_gange+G39,G39)</f>
        <v>99</v>
      </c>
      <c r="H40" s="31">
        <f>IF(OR(Kode=0,Kode=10),Beløb+$H39,$H39)</f>
        <v>-8405</v>
      </c>
      <c r="I40" s="21">
        <f>IF(Kode=0,Beløb/4,IF(Kode=10,Beløb/5,IF(Kode=1,Beløb,"")))</f>
        <v>221</v>
      </c>
      <c r="J40" s="42">
        <f>IF(Lis&lt;&gt;"",$J39+Lis,$J39)</f>
        <v>0</v>
      </c>
      <c r="K40" s="38">
        <f>IF(Kode=0,Beløb/4,IF(Kode=10,Beløb/5,IF(Kode=2,Beløb,"")))</f>
      </c>
      <c r="L40" s="44">
        <f>IF(Lund&lt;&gt;"",Lund+$L39,$L39)</f>
        <v>-153</v>
      </c>
      <c r="M40" s="17">
        <f>IF(Kode=0,Beløb/4*2,IF(Kode=10,Beløb/5*2,IF(Kode=3,Beløb,IF(OR(Kode=1,Kode=2,Kode=4,Beløb&gt;0),-Beløb,""))))</f>
        <v>-221</v>
      </c>
      <c r="N40" s="46">
        <f>IF(HA&lt;&gt;"",HA+$N39,$N39)</f>
        <v>374</v>
      </c>
      <c r="O40" s="36">
        <f>IF(Kode=0,Beløb/4,IF(Kode=10,Beløb/5,IF(Kode=4,Beløb,"")))</f>
      </c>
      <c r="P40" s="48">
        <f>IF(FINN&lt;&gt;"",FINN+$P39,$P39)</f>
        <v>-221</v>
      </c>
    </row>
    <row r="41" spans="1:16" ht="18" customHeight="1">
      <c r="A41" s="33">
        <v>40709</v>
      </c>
      <c r="B41" s="40" t="s">
        <v>49</v>
      </c>
      <c r="C41" s="28">
        <v>2</v>
      </c>
      <c r="D41" s="32">
        <v>153</v>
      </c>
      <c r="E41" s="30">
        <f>IF(OR(Kode=0,Kode=4),Beløb+E40,E40)</f>
        <v>-5374</v>
      </c>
      <c r="F41" s="22">
        <f>IF(DATO_KONTERING&lt;&gt;"",IF(OR(Kode=0,Kode=10),-(D41/85),""))</f>
      </c>
      <c r="G41" s="23">
        <f>IF(Antal_gange&lt;&gt;"",Antal_gange+G40,G40)</f>
        <v>99</v>
      </c>
      <c r="H41" s="31">
        <f>IF(OR(Kode=0,Kode=10),Beløb+$H40,$H40)</f>
        <v>-8405</v>
      </c>
      <c r="I41" s="21">
        <f>IF(Kode=0,Beløb/4,IF(Kode=10,Beløb/5,IF(Kode=1,Beløb,"")))</f>
      </c>
      <c r="J41" s="42">
        <f>IF(Lis&lt;&gt;"",$J40+Lis,$J40)</f>
        <v>0</v>
      </c>
      <c r="K41" s="38">
        <f>IF(Kode=0,Beløb/4,IF(Kode=10,Beløb/5,IF(Kode=2,Beløb,"")))</f>
        <v>153</v>
      </c>
      <c r="L41" s="44">
        <f>IF(Lund&lt;&gt;"",Lund+$L40,$L40)</f>
        <v>0</v>
      </c>
      <c r="M41" s="17">
        <f>IF(Kode=0,Beløb/4*2,IF(Kode=10,Beløb/5*2,IF(Kode=3,Beløb,IF(OR(Kode=1,Kode=2,Kode=4,Beløb&gt;0),-Beløb,""))))</f>
        <v>-153</v>
      </c>
      <c r="N41" s="46">
        <f>IF(HA&lt;&gt;"",HA+$N40,$N40)</f>
        <v>221</v>
      </c>
      <c r="O41" s="36">
        <f>IF(Kode=0,Beløb/4,IF(Kode=10,Beløb/5,IF(Kode=4,Beløb,"")))</f>
      </c>
      <c r="P41" s="48">
        <f>IF(FINN&lt;&gt;"",FINN+$P40,$P40)</f>
        <v>-221</v>
      </c>
    </row>
    <row r="42" spans="1:16" ht="18" customHeight="1">
      <c r="A42" s="50">
        <v>40762</v>
      </c>
      <c r="B42" s="51" t="s">
        <v>63</v>
      </c>
      <c r="C42" s="52">
        <v>10</v>
      </c>
      <c r="D42" s="53">
        <v>-765</v>
      </c>
      <c r="E42" s="54">
        <f>IF(OR(Kode=0,Kode=4),Beløb+E41,E41)</f>
        <v>-5374</v>
      </c>
      <c r="F42" s="55">
        <f>IF(DATO_KONTERING&lt;&gt;"",IF(OR(Kode=0,Kode=10),-(D42/85),""))</f>
        <v>9</v>
      </c>
      <c r="G42" s="56">
        <f>IF(Antal_gange&lt;&gt;"",Antal_gange+G41,G41)</f>
        <v>108</v>
      </c>
      <c r="H42" s="57">
        <f>IF(OR(Kode=0,Kode=10),Beløb+$H41,$H41)</f>
        <v>-9170</v>
      </c>
      <c r="I42" s="21">
        <f>IF(Kode=0,Beløb/4,IF(Kode=10,Beløb/5,IF(Kode=1,Beløb,"")))</f>
        <v>-153</v>
      </c>
      <c r="J42" s="42">
        <f>IF(Lis&lt;&gt;"",$J41+Lis,$J41)</f>
        <v>-153</v>
      </c>
      <c r="K42" s="38">
        <f>IF(Kode=0,Beløb/4,IF(Kode=10,Beløb/5,IF(Kode=2,Beløb,"")))</f>
        <v>-153</v>
      </c>
      <c r="L42" s="44">
        <f>IF(Lund&lt;&gt;"",Lund+$L41,$L41)</f>
        <v>-153</v>
      </c>
      <c r="M42" s="17">
        <f>IF(Kode=0,Beløb/4*2,IF(Kode=10,Beløb/5*2,IF(Kode=3,Beløb,IF(OR(Kode=1,Kode=2,Kode=4,Beløb&gt;0),-Beløb,""))))</f>
        <v>-306</v>
      </c>
      <c r="N42" s="46">
        <f>IF(HA&lt;&gt;"",HA+$N41,$N41)</f>
        <v>-85</v>
      </c>
      <c r="O42" s="36">
        <f>IF(Kode=0,Beløb/4,IF(Kode=10,Beløb/5,IF(Kode=4,Beløb,"")))</f>
        <v>-153</v>
      </c>
      <c r="P42" s="48">
        <f>IF(FINN&lt;&gt;"",FINN+$P41,$P41)</f>
        <v>-374</v>
      </c>
    </row>
    <row r="43" spans="1:16" ht="18" customHeight="1">
      <c r="A43" s="33">
        <v>40762</v>
      </c>
      <c r="B43" s="40" t="s">
        <v>39</v>
      </c>
      <c r="C43" s="28">
        <v>3</v>
      </c>
      <c r="D43" s="32">
        <v>765</v>
      </c>
      <c r="E43" s="30">
        <f>IF(OR(Kode=0,Kode=4),Beløb+E42,E42)</f>
        <v>-5374</v>
      </c>
      <c r="F43" s="22">
        <f>IF(DATO_KONTERING&lt;&gt;"",IF(OR(Kode=0,Kode=10),-(D43/85),""))</f>
      </c>
      <c r="G43" s="23">
        <f>IF(Antal_gange&lt;&gt;"",Antal_gange+G42,G42)</f>
        <v>108</v>
      </c>
      <c r="H43" s="31">
        <f>IF(OR(Kode=0,Kode=10),Beløb+$H42,$H42)</f>
        <v>-9170</v>
      </c>
      <c r="I43" s="21">
        <f>IF(Kode=0,Beløb/4,IF(Kode=10,Beløb/5,IF(Kode=1,Beløb,"")))</f>
      </c>
      <c r="J43" s="42">
        <f>IF(Lis&lt;&gt;"",$J42+Lis,$J42)</f>
        <v>-153</v>
      </c>
      <c r="K43" s="38">
        <f>IF(Kode=0,Beløb/4,IF(Kode=10,Beløb/5,IF(Kode=2,Beløb,"")))</f>
      </c>
      <c r="L43" s="44">
        <f>IF(Lund&lt;&gt;"",Lund+$L42,$L42)</f>
        <v>-153</v>
      </c>
      <c r="M43" s="17">
        <f>IF(Kode=0,Beløb/4*2,IF(Kode=10,Beløb/5*2,IF(Kode=3,Beløb,IF(OR(Kode=1,Kode=2,Kode=4,Beløb&gt;0),-Beløb,""))))</f>
        <v>765</v>
      </c>
      <c r="N43" s="46">
        <f>IF(HA&lt;&gt;"",HA+$N42,$N42)</f>
        <v>680</v>
      </c>
      <c r="O43" s="36">
        <f>IF(Kode=0,Beløb/4,IF(Kode=10,Beløb/5,IF(Kode=4,Beløb,"")))</f>
      </c>
      <c r="P43" s="48">
        <f>IF(FINN&lt;&gt;"",FINN+$P42,$P42)</f>
        <v>-374</v>
      </c>
    </row>
    <row r="44" spans="1:16" ht="18" customHeight="1">
      <c r="A44" s="33">
        <v>40764</v>
      </c>
      <c r="B44" s="40" t="s">
        <v>64</v>
      </c>
      <c r="C44" s="28">
        <v>4</v>
      </c>
      <c r="D44" s="32">
        <v>500</v>
      </c>
      <c r="E44" s="30">
        <f>IF(OR(Kode=0,Kode=4),Beløb+E43,E43)</f>
        <v>-4874</v>
      </c>
      <c r="F44" s="22">
        <f>IF(DATO_KONTERING&lt;&gt;"",IF(OR(Kode=0,Kode=10),-(D44/85),""))</f>
      </c>
      <c r="G44" s="23">
        <f>IF(Antal_gange&lt;&gt;"",Antal_gange+G43,G43)</f>
        <v>108</v>
      </c>
      <c r="H44" s="31">
        <f>IF(OR(Kode=0,Kode=10),Beløb+$H43,$H43)</f>
        <v>-9170</v>
      </c>
      <c r="I44" s="21">
        <f>IF(Kode=0,Beløb/4,IF(Kode=10,Beløb/5,IF(Kode=1,Beløb,"")))</f>
      </c>
      <c r="J44" s="42">
        <f>IF(Lis&lt;&gt;"",$J43+Lis,$J43)</f>
        <v>-153</v>
      </c>
      <c r="K44" s="38">
        <f>IF(Kode=0,Beløb/4,IF(Kode=10,Beløb/5,IF(Kode=2,Beløb,"")))</f>
      </c>
      <c r="L44" s="44">
        <f>IF(Lund&lt;&gt;"",Lund+$L43,$L43)</f>
        <v>-153</v>
      </c>
      <c r="M44" s="17">
        <f>IF(Kode=0,Beløb/4*2,IF(Kode=10,Beløb/5*2,IF(Kode=3,Beløb,IF(OR(Kode=1,Kode=2,Kode=4,Beløb&gt;0),-Beløb,""))))</f>
        <v>-500</v>
      </c>
      <c r="N44" s="46">
        <f>IF(HA&lt;&gt;"",HA+$N43,$N43)</f>
        <v>180</v>
      </c>
      <c r="O44" s="36">
        <f>IF(Kode=0,Beløb/4,IF(Kode=10,Beløb/5,IF(Kode=4,Beløb,"")))</f>
        <v>500</v>
      </c>
      <c r="P44" s="48">
        <f>IF(FINN&lt;&gt;"",FINN+$P43,$P43)</f>
        <v>126</v>
      </c>
    </row>
    <row r="45" spans="1:16" ht="18" customHeight="1">
      <c r="A45" s="50">
        <v>40827</v>
      </c>
      <c r="B45" s="51" t="s">
        <v>63</v>
      </c>
      <c r="C45" s="52">
        <v>10</v>
      </c>
      <c r="D45" s="53">
        <v>-765</v>
      </c>
      <c r="E45" s="54">
        <f>IF(OR(Kode=0,Kode=4),Beløb+E44,E44)</f>
        <v>-4874</v>
      </c>
      <c r="F45" s="55">
        <f>IF(DATO_KONTERING&lt;&gt;"",IF(OR(Kode=0,Kode=10),-(D45/85),""))</f>
        <v>9</v>
      </c>
      <c r="G45" s="56">
        <f>IF(Antal_gange&lt;&gt;"",Antal_gange+G44,G44)</f>
        <v>117</v>
      </c>
      <c r="H45" s="57">
        <f>IF(OR(Kode=0,Kode=10),Beløb+$H44,$H44)</f>
        <v>-9935</v>
      </c>
      <c r="I45" s="21">
        <f>IF(Kode=0,Beløb/4,IF(Kode=10,Beløb/5,IF(Kode=1,Beløb,"")))</f>
        <v>-153</v>
      </c>
      <c r="J45" s="42">
        <f>IF(Lis&lt;&gt;"",$J44+Lis,$J44)</f>
        <v>-306</v>
      </c>
      <c r="K45" s="38">
        <f>IF(Kode=0,Beløb/4,IF(Kode=10,Beløb/5,IF(Kode=2,Beløb,"")))</f>
        <v>-153</v>
      </c>
      <c r="L45" s="44">
        <f>IF(Lund&lt;&gt;"",Lund+$L44,$L44)</f>
        <v>-306</v>
      </c>
      <c r="M45" s="17">
        <f>IF(Kode=0,Beløb/4*2,IF(Kode=10,Beløb/5*2,IF(Kode=3,Beløb,IF(OR(Kode=1,Kode=2,Kode=4,Beløb&gt;0),-Beløb,""))))</f>
        <v>-306</v>
      </c>
      <c r="N45" s="46">
        <f>IF(HA&lt;&gt;"",HA+$N44,$N44)</f>
        <v>-126</v>
      </c>
      <c r="O45" s="36">
        <f>IF(Kode=0,Beløb/4,IF(Kode=10,Beløb/5,IF(Kode=4,Beløb,"")))</f>
        <v>-153</v>
      </c>
      <c r="P45" s="48">
        <f>IF(FINN&lt;&gt;"",FINN+$P44,$P44)</f>
        <v>-27</v>
      </c>
    </row>
    <row r="46" spans="1:16" ht="18" customHeight="1">
      <c r="A46" s="33">
        <v>40827</v>
      </c>
      <c r="B46" s="40" t="s">
        <v>39</v>
      </c>
      <c r="C46" s="28">
        <v>3</v>
      </c>
      <c r="D46" s="32">
        <v>765</v>
      </c>
      <c r="E46" s="30">
        <f>IF(OR(Kode=0,Kode=4),Beløb+E45,E45)</f>
        <v>-4874</v>
      </c>
      <c r="F46" s="22">
        <f>IF(DATO_KONTERING&lt;&gt;"",IF(OR(Kode=0,Kode=10),-(D46/85),""))</f>
      </c>
      <c r="G46" s="23">
        <f>IF(Antal_gange&lt;&gt;"",Antal_gange+G45,G45)</f>
        <v>117</v>
      </c>
      <c r="H46" s="31">
        <f>IF(OR(Kode=0,Kode=10),Beløb+$H45,$H45)</f>
        <v>-9935</v>
      </c>
      <c r="I46" s="21">
        <f>IF(Kode=0,Beløb/4,IF(Kode=10,Beløb/5,IF(Kode=1,Beløb,"")))</f>
      </c>
      <c r="J46" s="42">
        <f>IF(Lis&lt;&gt;"",$J45+Lis,$J45)</f>
        <v>-306</v>
      </c>
      <c r="K46" s="38">
        <f>IF(Kode=0,Beløb/4,IF(Kode=10,Beløb/5,IF(Kode=2,Beløb,"")))</f>
      </c>
      <c r="L46" s="44">
        <f>IF(Lund&lt;&gt;"",Lund+$L45,$L45)</f>
        <v>-306</v>
      </c>
      <c r="M46" s="17">
        <f>IF(Kode=0,Beløb/4*2,IF(Kode=10,Beløb/5*2,IF(Kode=3,Beløb,IF(OR(Kode=1,Kode=2,Kode=4,Beløb&gt;0),-Beløb,""))))</f>
        <v>765</v>
      </c>
      <c r="N46" s="46">
        <f>IF(HA&lt;&gt;"",HA+$N45,$N45)</f>
        <v>639</v>
      </c>
      <c r="O46" s="36">
        <f>IF(Kode=0,Beløb/4,IF(Kode=10,Beløb/5,IF(Kode=4,Beløb,"")))</f>
      </c>
      <c r="P46" s="48">
        <f>IF(FINN&lt;&gt;"",FINN+$P45,$P45)</f>
        <v>-27</v>
      </c>
    </row>
    <row r="47" spans="1:16" ht="18" customHeight="1">
      <c r="A47" s="50">
        <v>40888</v>
      </c>
      <c r="B47" s="51" t="s">
        <v>63</v>
      </c>
      <c r="C47" s="52">
        <v>10</v>
      </c>
      <c r="D47" s="53">
        <v>-765</v>
      </c>
      <c r="E47" s="54">
        <f>IF(OR(Kode=0,Kode=4),Beløb+E46,E46)</f>
        <v>-4874</v>
      </c>
      <c r="F47" s="55">
        <f>IF(DATO_KONTERING&lt;&gt;"",IF(OR(Kode=0,Kode=10),-(D47/85),""))</f>
        <v>9</v>
      </c>
      <c r="G47" s="56">
        <f>IF(Antal_gange&lt;&gt;"",Antal_gange+G46,G46)</f>
        <v>126</v>
      </c>
      <c r="H47" s="57">
        <f>IF(OR(Kode=0,Kode=10),Beløb+$H46,$H46)</f>
        <v>-10700</v>
      </c>
      <c r="I47" s="21">
        <f>IF(Kode=0,Beløb/4,IF(Kode=10,Beløb/5,IF(Kode=1,Beløb,"")))</f>
        <v>-153</v>
      </c>
      <c r="J47" s="42">
        <f>IF(Lis&lt;&gt;"",$J46+Lis,$J46)</f>
        <v>-459</v>
      </c>
      <c r="K47" s="38">
        <f>IF(Kode=0,Beløb/4,IF(Kode=10,Beløb/5,IF(Kode=2,Beløb,"")))</f>
        <v>-153</v>
      </c>
      <c r="L47" s="44">
        <f>IF(Lund&lt;&gt;"",Lund+$L46,$L46)</f>
        <v>-459</v>
      </c>
      <c r="M47" s="17">
        <f>IF(Kode=0,Beløb/4*2,IF(Kode=10,Beløb/5*2,IF(Kode=3,Beløb,IF(OR(Kode=1,Kode=2,Kode=4,Beløb&gt;0),-Beløb,""))))</f>
        <v>-306</v>
      </c>
      <c r="N47" s="46">
        <f>IF(HA&lt;&gt;"",HA+$N46,$N46)</f>
        <v>333</v>
      </c>
      <c r="O47" s="36">
        <f>IF(Kode=0,Beløb/4,IF(Kode=10,Beløb/5,IF(Kode=4,Beløb,"")))</f>
        <v>-153</v>
      </c>
      <c r="P47" s="48">
        <f>IF(FINN&lt;&gt;"",FINN+$P46,$P46)</f>
        <v>-180</v>
      </c>
    </row>
    <row r="48" spans="1:16" ht="18" customHeight="1">
      <c r="A48" s="33">
        <v>40888</v>
      </c>
      <c r="B48" s="40" t="s">
        <v>39</v>
      </c>
      <c r="C48" s="28">
        <v>3</v>
      </c>
      <c r="D48" s="32">
        <v>765</v>
      </c>
      <c r="E48" s="30">
        <f>IF(OR(Kode=0,Kode=4),Beløb+E47,E47)</f>
        <v>-4874</v>
      </c>
      <c r="F48" s="22">
        <f>IF(DATO_KONTERING&lt;&gt;"",IF(OR(Kode=0,Kode=10),-(D48/85),""))</f>
      </c>
      <c r="G48" s="23">
        <f>IF(Antal_gange&lt;&gt;"",Antal_gange+G47,G47)</f>
        <v>126</v>
      </c>
      <c r="H48" s="31">
        <f>IF(OR(Kode=0,Kode=10),Beløb+$H47,$H47)</f>
        <v>-10700</v>
      </c>
      <c r="I48" s="21">
        <f>IF(Kode=0,Beløb/4,IF(Kode=10,Beløb/5,IF(Kode=1,Beløb,"")))</f>
      </c>
      <c r="J48" s="42">
        <f>IF(Lis&lt;&gt;"",$J47+Lis,$J47)</f>
        <v>-459</v>
      </c>
      <c r="K48" s="38">
        <f>IF(Kode=0,Beløb/4,IF(Kode=10,Beløb/5,IF(Kode=2,Beløb,"")))</f>
      </c>
      <c r="L48" s="44">
        <f>IF(Lund&lt;&gt;"",Lund+$L47,$L47)</f>
        <v>-459</v>
      </c>
      <c r="M48" s="17">
        <f>IF(Kode=0,Beløb/4*2,IF(Kode=10,Beløb/5*2,IF(Kode=3,Beløb,IF(OR(Kode=1,Kode=2,Kode=4,Beløb&gt;0),-Beløb,""))))</f>
        <v>765</v>
      </c>
      <c r="N48" s="46">
        <f>IF(HA&lt;&gt;"",HA+$N47,$N47)</f>
        <v>1098</v>
      </c>
      <c r="O48" s="36">
        <f>IF(Kode=0,Beløb/4,IF(Kode=10,Beløb/5,IF(Kode=4,Beløb,"")))</f>
      </c>
      <c r="P48" s="48">
        <f>IF(FINN&lt;&gt;"",FINN+$P47,$P47)</f>
        <v>-180</v>
      </c>
    </row>
    <row r="49" spans="1:16" ht="18" customHeight="1">
      <c r="A49" s="50">
        <v>40964</v>
      </c>
      <c r="B49" s="51" t="s">
        <v>63</v>
      </c>
      <c r="C49" s="52">
        <v>10</v>
      </c>
      <c r="D49" s="53">
        <v>-850</v>
      </c>
      <c r="E49" s="54">
        <f>IF(OR(Kode=0,Kode=4),Beløb+E48,E48)</f>
        <v>-4874</v>
      </c>
      <c r="F49" s="55">
        <v>10</v>
      </c>
      <c r="G49" s="56">
        <f>IF(Antal_gange&lt;&gt;"",Antal_gange+G48,G48)</f>
        <v>136</v>
      </c>
      <c r="H49" s="57">
        <f>IF(OR(Kode=0,Kode=10),Beløb+$H48,$H48)</f>
        <v>-11550</v>
      </c>
      <c r="I49" s="21">
        <f>IF(Kode=0,Beløb/4,IF(Kode=10,Beløb/5,IF(Kode=1,Beløb,"")))</f>
        <v>-170</v>
      </c>
      <c r="J49" s="42">
        <f>IF(Lis&lt;&gt;"",$J48+Lis,$J48)</f>
        <v>-629</v>
      </c>
      <c r="K49" s="38">
        <f>IF(Kode=0,Beløb/4,IF(Kode=10,Beløb/5,IF(Kode=2,Beløb,"")))</f>
        <v>-170</v>
      </c>
      <c r="L49" s="44">
        <f>IF(Lund&lt;&gt;"",Lund+$L48,$L48)</f>
        <v>-629</v>
      </c>
      <c r="M49" s="17">
        <f>IF(Kode=0,Beløb/4*2,IF(Kode=10,Beløb/5*2,IF(Kode=3,Beløb,IF(OR(Kode=1,Kode=2,Kode=4,Beløb&gt;0),-Beløb,""))))</f>
        <v>-340</v>
      </c>
      <c r="N49" s="46">
        <f>IF(HA&lt;&gt;"",HA+$N48,$N48)</f>
        <v>758</v>
      </c>
      <c r="O49" s="36">
        <f>IF(Kode=0,Beløb/4,IF(Kode=10,Beløb/5,IF(Kode=4,Beløb,"")))</f>
        <v>-170</v>
      </c>
      <c r="P49" s="48">
        <f>IF(FINN&lt;&gt;"",FINN+$P48,$P48)</f>
        <v>-350</v>
      </c>
    </row>
    <row r="50" spans="1:16" ht="18" customHeight="1">
      <c r="A50" s="33">
        <v>40964</v>
      </c>
      <c r="B50" s="40" t="s">
        <v>39</v>
      </c>
      <c r="C50" s="28">
        <v>3</v>
      </c>
      <c r="D50" s="32">
        <v>850</v>
      </c>
      <c r="E50" s="30">
        <f>IF(OR(Kode=0,Kode=4),Beløb+E49,E49)</f>
        <v>-4874</v>
      </c>
      <c r="F50" s="22">
        <f>IF(DATO_KONTERING&lt;&gt;"",IF(OR(Kode=0,Kode=10),-(D50/85),""))</f>
      </c>
      <c r="G50" s="23">
        <f>IF(Antal_gange&lt;&gt;"",Antal_gange+G49,G49)</f>
        <v>136</v>
      </c>
      <c r="H50" s="31">
        <f>IF(OR(Kode=0,Kode=10),Beløb+$H49,$H49)</f>
        <v>-11550</v>
      </c>
      <c r="I50" s="21">
        <f>IF(Kode=0,Beløb/4,IF(Kode=10,Beløb/5,IF(Kode=1,Beløb,"")))</f>
      </c>
      <c r="J50" s="42">
        <f>IF(Lis&lt;&gt;"",$J49+Lis,$J49)</f>
        <v>-629</v>
      </c>
      <c r="K50" s="38">
        <f>IF(Kode=0,Beløb/4,IF(Kode=10,Beløb/5,IF(Kode=2,Beløb,"")))</f>
      </c>
      <c r="L50" s="44">
        <f>IF(Lund&lt;&gt;"",Lund+$L49,$L49)</f>
        <v>-629</v>
      </c>
      <c r="M50" s="17">
        <f>IF(Kode=0,Beløb/4*2,IF(Kode=10,Beløb/5*2,IF(Kode=3,Beløb,IF(OR(Kode=1,Kode=2,Kode=4,Beløb&gt;0),-Beløb,""))))</f>
        <v>850</v>
      </c>
      <c r="N50" s="46">
        <f>IF(HA&lt;&gt;"",HA+$N49,$N49)</f>
        <v>1608</v>
      </c>
      <c r="O50" s="36">
        <f>IF(Kode=0,Beløb/4,IF(Kode=10,Beløb/5,IF(Kode=4,Beløb,"")))</f>
      </c>
      <c r="P50" s="48">
        <f>IF(FINN&lt;&gt;"",FINN+$P49,$P49)</f>
        <v>-350</v>
      </c>
    </row>
    <row r="51" spans="1:16" ht="18" customHeight="1">
      <c r="A51" s="33">
        <v>40982</v>
      </c>
      <c r="B51" s="40" t="s">
        <v>49</v>
      </c>
      <c r="C51" s="28">
        <v>2</v>
      </c>
      <c r="D51" s="32">
        <v>170</v>
      </c>
      <c r="E51" s="30">
        <f>IF(OR(Kode=0,Kode=4),Beløb+E50,E50)</f>
        <v>-4874</v>
      </c>
      <c r="F51" s="22">
        <f>IF(DATO_KONTERING&lt;&gt;"",IF(OR(Kode=0,Kode=10),-(D51/85),""))</f>
      </c>
      <c r="G51" s="23">
        <f>IF(Antal_gange&lt;&gt;"",Antal_gange+G50,G50)</f>
        <v>136</v>
      </c>
      <c r="H51" s="31">
        <f>IF(OR(Kode=0,Kode=10),Beløb+$H50,$H50)</f>
        <v>-11550</v>
      </c>
      <c r="I51" s="21">
        <f>IF(Kode=0,Beløb/4,IF(Kode=10,Beløb/5,IF(Kode=1,Beløb,"")))</f>
      </c>
      <c r="J51" s="42">
        <f>IF(Lis&lt;&gt;"",$J50+Lis,$J50)</f>
        <v>-629</v>
      </c>
      <c r="K51" s="38">
        <f>IF(Kode=0,Beløb/4,IF(Kode=10,Beløb/5,IF(Kode=2,Beløb,"")))</f>
        <v>170</v>
      </c>
      <c r="L51" s="44">
        <f>IF(Lund&lt;&gt;"",Lund+$L50,$L50)</f>
        <v>-459</v>
      </c>
      <c r="M51" s="17">
        <f>IF(Kode=0,Beløb/4*2,IF(Kode=10,Beløb/5*2,IF(Kode=3,Beløb,IF(OR(Kode=1,Kode=2,Kode=4,Beløb&gt;0),-Beløb,""))))</f>
        <v>-170</v>
      </c>
      <c r="N51" s="46">
        <f>IF(HA&lt;&gt;"",HA+$N50,$N50)</f>
        <v>1438</v>
      </c>
      <c r="O51" s="36">
        <f>IF(Kode=0,Beløb/4,IF(Kode=10,Beløb/5,IF(Kode=4,Beløb,"")))</f>
      </c>
      <c r="P51" s="48">
        <f>IF(FINN&lt;&gt;"",FINN+$P50,$P50)</f>
        <v>-350</v>
      </c>
    </row>
    <row r="52" spans="1:16" ht="18" customHeight="1">
      <c r="A52" s="33">
        <v>40990</v>
      </c>
      <c r="B52" s="40" t="s">
        <v>64</v>
      </c>
      <c r="C52" s="28">
        <v>4</v>
      </c>
      <c r="D52" s="32">
        <v>500</v>
      </c>
      <c r="E52" s="30">
        <f>IF(OR(Kode=0,Kode=4),Beløb+E51,E51)</f>
        <v>-4374</v>
      </c>
      <c r="F52" s="22">
        <f>IF(DATO_KONTERING&lt;&gt;"",IF(OR(Kode=0,Kode=10),-(D52/85),""))</f>
      </c>
      <c r="G52" s="23">
        <f>IF(Antal_gange&lt;&gt;"",Antal_gange+G51,G51)</f>
        <v>136</v>
      </c>
      <c r="H52" s="31">
        <f>IF(OR(Kode=0,Kode=10),Beløb+$H51,$H51)</f>
        <v>-11550</v>
      </c>
      <c r="I52" s="21">
        <f>IF(Kode=0,Beløb/4,IF(Kode=10,Beløb/5,IF(Kode=1,Beløb,"")))</f>
      </c>
      <c r="J52" s="42">
        <f>IF(Lis&lt;&gt;"",$J51+Lis,$J51)</f>
        <v>-629</v>
      </c>
      <c r="K52" s="38">
        <f>IF(Kode=0,Beløb/4,IF(Kode=10,Beløb/5,IF(Kode=2,Beløb,"")))</f>
      </c>
      <c r="L52" s="44">
        <f>IF(Lund&lt;&gt;"",Lund+$L51,$L51)</f>
        <v>-459</v>
      </c>
      <c r="M52" s="17">
        <f>IF(Kode=0,Beløb/4*2,IF(Kode=10,Beløb/5*2,IF(Kode=3,Beløb,IF(OR(Kode=1,Kode=2,Kode=4,Beløb&gt;0),-Beløb,""))))</f>
        <v>-500</v>
      </c>
      <c r="N52" s="46">
        <f>IF(HA&lt;&gt;"",HA+$N51,$N51)</f>
        <v>938</v>
      </c>
      <c r="O52" s="36">
        <f>IF(Kode=0,Beløb/4,IF(Kode=10,Beløb/5,IF(Kode=4,Beløb,"")))</f>
        <v>500</v>
      </c>
      <c r="P52" s="48">
        <f>IF(FINN&lt;&gt;"",FINN+$P51,$P51)</f>
        <v>150</v>
      </c>
    </row>
    <row r="53" spans="1:16" ht="18" customHeight="1">
      <c r="A53" s="33">
        <v>41001</v>
      </c>
      <c r="B53" s="58" t="s">
        <v>38</v>
      </c>
      <c r="C53" s="28">
        <v>1</v>
      </c>
      <c r="D53" s="32">
        <v>629</v>
      </c>
      <c r="E53" s="30">
        <f>IF(OR(Kode=0,Kode=4),Beløb+E52,E52)</f>
        <v>-4374</v>
      </c>
      <c r="F53" s="22">
        <f>IF(DATO_KONTERING&lt;&gt;"",IF(OR(Kode=0,Kode=10),-(D53/85),""))</f>
      </c>
      <c r="G53" s="23">
        <f>IF(Antal_gange&lt;&gt;"",Antal_gange+G52,G52)</f>
        <v>136</v>
      </c>
      <c r="H53" s="31">
        <f>IF(OR(Kode=0,Kode=10),Beløb+$H52,$H52)</f>
        <v>-11550</v>
      </c>
      <c r="I53" s="21">
        <f>IF(Kode=0,Beløb/4,IF(Kode=10,Beløb/5,IF(Kode=1,Beløb,"")))</f>
        <v>629</v>
      </c>
      <c r="J53" s="42">
        <f>IF(Lis&lt;&gt;"",$J52+Lis,$J52)</f>
        <v>0</v>
      </c>
      <c r="K53" s="38">
        <f>IF(Kode=0,Beløb/4,IF(Kode=10,Beløb/5,IF(Kode=2,Beløb,"")))</f>
      </c>
      <c r="L53" s="44">
        <f>IF(Lund&lt;&gt;"",Lund+$L52,$L52)</f>
        <v>-459</v>
      </c>
      <c r="M53" s="17">
        <f>IF(Kode=0,Beløb/4*2,IF(Kode=10,Beløb/5*2,IF(Kode=3,Beløb,IF(OR(Kode=1,Kode=2,Kode=4,Beløb&gt;0),-Beløb,""))))</f>
        <v>-629</v>
      </c>
      <c r="N53" s="46">
        <f>IF(HA&lt;&gt;"",HA+$N52,$N52)</f>
        <v>309</v>
      </c>
      <c r="O53" s="36">
        <f>IF(Kode=0,Beløb/4,IF(Kode=10,Beløb/5,IF(Kode=4,Beløb,"")))</f>
      </c>
      <c r="P53" s="48">
        <f>IF(FINN&lt;&gt;"",FINN+$P52,$P52)</f>
        <v>150</v>
      </c>
    </row>
    <row r="54" spans="1:16" ht="18" customHeight="1">
      <c r="A54" s="50">
        <v>41027</v>
      </c>
      <c r="B54" s="51" t="s">
        <v>63</v>
      </c>
      <c r="C54" s="52">
        <v>10</v>
      </c>
      <c r="D54" s="53">
        <v>-765</v>
      </c>
      <c r="E54" s="54">
        <f>IF(OR(Kode=0,Kode=4),Beløb+E53,E53)</f>
        <v>-4374</v>
      </c>
      <c r="F54" s="55">
        <v>9</v>
      </c>
      <c r="G54" s="56">
        <f>IF(Antal_gange&lt;&gt;"",Antal_gange+G53,G53)</f>
        <v>145</v>
      </c>
      <c r="H54" s="57">
        <f>IF(OR(Kode=0,Kode=10),Beløb+$H53,$H53)</f>
        <v>-12315</v>
      </c>
      <c r="I54" s="21">
        <f>IF(Kode=0,Beløb/4,IF(Kode=10,Beløb/5,IF(Kode=1,Beløb,"")))</f>
        <v>-153</v>
      </c>
      <c r="J54" s="42">
        <f>IF(Lis&lt;&gt;"",$J53+Lis,$J53)</f>
        <v>-153</v>
      </c>
      <c r="K54" s="38">
        <f>IF(Kode=0,Beløb/4,IF(Kode=10,Beløb/5,IF(Kode=2,Beløb,"")))</f>
        <v>-153</v>
      </c>
      <c r="L54" s="44">
        <f>IF(Lund&lt;&gt;"",Lund+$L53,$L53)</f>
        <v>-612</v>
      </c>
      <c r="M54" s="17">
        <f>IF(Kode=0,Beløb/4*2,IF(Kode=10,Beløb/5*2,IF(Kode=3,Beløb,IF(OR(Kode=1,Kode=2,Kode=4,Beløb&gt;0),-Beløb,""))))</f>
        <v>-306</v>
      </c>
      <c r="N54" s="46">
        <f>IF(HA&lt;&gt;"",HA+$N53,$N53)</f>
        <v>3</v>
      </c>
      <c r="O54" s="36">
        <f>IF(Kode=0,Beløb/4,IF(Kode=10,Beløb/5,IF(Kode=4,Beløb,"")))</f>
        <v>-153</v>
      </c>
      <c r="P54" s="48">
        <f>IF(FINN&lt;&gt;"",FINN+$P53,$P53)</f>
        <v>-3</v>
      </c>
    </row>
    <row r="55" spans="1:16" ht="18" customHeight="1">
      <c r="A55" s="33">
        <v>41027</v>
      </c>
      <c r="B55" s="40" t="s">
        <v>39</v>
      </c>
      <c r="C55" s="28">
        <v>3</v>
      </c>
      <c r="D55" s="32">
        <v>765</v>
      </c>
      <c r="E55" s="30">
        <f>IF(OR(Kode=0,Kode=4),Beløb+E54,E54)</f>
        <v>-4374</v>
      </c>
      <c r="F55" s="22">
        <f>IF(DATO_KONTERING&lt;&gt;"",IF(OR(Kode=0,Kode=10),-(D55/85),""))</f>
      </c>
      <c r="G55" s="23">
        <f>IF(Antal_gange&lt;&gt;"",Antal_gange+G54,G54)</f>
        <v>145</v>
      </c>
      <c r="H55" s="31">
        <f>IF(OR(Kode=0,Kode=10),Beløb+$H54,$H54)</f>
        <v>-12315</v>
      </c>
      <c r="I55" s="21">
        <f>IF(Kode=0,Beløb/4,IF(Kode=10,Beløb/5,IF(Kode=1,Beløb,"")))</f>
      </c>
      <c r="J55" s="42">
        <f>IF(Lis&lt;&gt;"",$J54+Lis,$J54)</f>
        <v>-153</v>
      </c>
      <c r="K55" s="38">
        <f>IF(Kode=0,Beløb/4,IF(Kode=10,Beløb/5,IF(Kode=2,Beløb,"")))</f>
      </c>
      <c r="L55" s="44">
        <f>IF(Lund&lt;&gt;"",Lund+$L54,$L54)</f>
        <v>-612</v>
      </c>
      <c r="M55" s="17">
        <f>IF(Kode=0,Beløb/4*2,IF(Kode=10,Beløb/5*2,IF(Kode=3,Beløb,IF(OR(Kode=1,Kode=2,Kode=4,Beløb&gt;0),-Beløb,""))))</f>
        <v>765</v>
      </c>
      <c r="N55" s="46">
        <f>IF(HA&lt;&gt;"",HA+$N54,$N54)</f>
        <v>768</v>
      </c>
      <c r="O55" s="36">
        <f>IF(Kode=0,Beløb/4,IF(Kode=10,Beløb/5,IF(Kode=4,Beløb,"")))</f>
      </c>
      <c r="P55" s="48">
        <f>IF(FINN&lt;&gt;"",FINN+$P54,$P54)</f>
        <v>-3</v>
      </c>
    </row>
    <row r="56" spans="1:16" ht="18" customHeight="1">
      <c r="A56" s="50">
        <v>41091</v>
      </c>
      <c r="B56" s="51" t="s">
        <v>63</v>
      </c>
      <c r="C56" s="52">
        <v>10</v>
      </c>
      <c r="D56" s="53">
        <v>-340</v>
      </c>
      <c r="E56" s="54">
        <f>IF(OR(Kode=0,Kode=4),Beløb+E55,E55)</f>
        <v>-4374</v>
      </c>
      <c r="F56" s="55">
        <v>4</v>
      </c>
      <c r="G56" s="56">
        <f>IF(Antal_gange&lt;&gt;"",Antal_gange+G55,G55)</f>
        <v>149</v>
      </c>
      <c r="H56" s="57">
        <f>IF(OR(Kode=0,Kode=10),Beløb+$H55,$H55)</f>
        <v>-12655</v>
      </c>
      <c r="I56" s="21">
        <f>IF(Kode=0,Beløb/4,IF(Kode=10,Beløb/5,IF(Kode=1,Beløb,"")))</f>
        <v>-68</v>
      </c>
      <c r="J56" s="42">
        <f>IF(Lis&lt;&gt;"",$J55+Lis,$J55)</f>
        <v>-221</v>
      </c>
      <c r="K56" s="38">
        <f>IF(Kode=0,Beløb/4,IF(Kode=10,Beløb/5,IF(Kode=2,Beløb,"")))</f>
        <v>-68</v>
      </c>
      <c r="L56" s="44">
        <f>IF(Lund&lt;&gt;"",Lund+$L55,$L55)</f>
        <v>-680</v>
      </c>
      <c r="M56" s="17">
        <f>IF(Kode=0,Beløb/4*2,IF(Kode=10,Beløb/5*2,IF(Kode=3,Beløb,IF(OR(Kode=1,Kode=2,Kode=4,Beløb&gt;0),-Beløb,""))))</f>
        <v>-136</v>
      </c>
      <c r="N56" s="46">
        <f>IF(HA&lt;&gt;"",HA+$N55,$N55)</f>
        <v>632</v>
      </c>
      <c r="O56" s="36">
        <f>IF(Kode=0,Beløb/4,IF(Kode=10,Beløb/5,IF(Kode=4,Beløb,"")))</f>
        <v>-68</v>
      </c>
      <c r="P56" s="48">
        <f>IF(FINN&lt;&gt;"",FINN+$P55,$P55)</f>
        <v>-71</v>
      </c>
    </row>
    <row r="57" spans="1:16" ht="18" customHeight="1">
      <c r="A57" s="33">
        <v>41091</v>
      </c>
      <c r="B57" s="40" t="s">
        <v>39</v>
      </c>
      <c r="C57" s="28">
        <v>3</v>
      </c>
      <c r="D57" s="32">
        <v>340</v>
      </c>
      <c r="E57" s="30">
        <f>IF(OR(Kode=0,Kode=4),Beløb+E56,E56)</f>
        <v>-4374</v>
      </c>
      <c r="F57" s="22">
        <f>IF(DATO_KONTERING&lt;&gt;"",IF(OR(Kode=0,Kode=10),-(D57/85),""))</f>
      </c>
      <c r="G57" s="23">
        <f>IF(Antal_gange&lt;&gt;"",Antal_gange+G56,G56)</f>
        <v>149</v>
      </c>
      <c r="H57" s="31">
        <f>IF(OR(Kode=0,Kode=10),Beløb+$H56,$H56)</f>
        <v>-12655</v>
      </c>
      <c r="I57" s="21">
        <f>IF(Kode=0,Beløb/4,IF(Kode=10,Beløb/5,IF(Kode=1,Beløb,"")))</f>
      </c>
      <c r="J57" s="42">
        <f>IF(Lis&lt;&gt;"",$J56+Lis,$J56)</f>
        <v>-221</v>
      </c>
      <c r="K57" s="38">
        <f>IF(Kode=0,Beløb/4,IF(Kode=10,Beløb/5,IF(Kode=2,Beløb,"")))</f>
      </c>
      <c r="L57" s="44">
        <f>IF(Lund&lt;&gt;"",Lund+$L56,$L56)</f>
        <v>-680</v>
      </c>
      <c r="M57" s="17">
        <f>IF(Kode=0,Beløb/4*2,IF(Kode=10,Beløb/5*2,IF(Kode=3,Beløb,IF(OR(Kode=1,Kode=2,Kode=4,Beløb&gt;0),-Beløb,""))))</f>
        <v>340</v>
      </c>
      <c r="N57" s="46">
        <f>IF(HA&lt;&gt;"",HA+$N56,$N56)</f>
        <v>972</v>
      </c>
      <c r="O57" s="36">
        <f>IF(Kode=0,Beløb/4,IF(Kode=10,Beløb/5,IF(Kode=4,Beløb,"")))</f>
      </c>
      <c r="P57" s="48">
        <f>IF(FINN&lt;&gt;"",FINN+$P56,$P56)</f>
        <v>-71</v>
      </c>
    </row>
    <row r="58" spans="1:16" ht="18" customHeight="1">
      <c r="A58" s="50">
        <v>41152</v>
      </c>
      <c r="B58" s="51" t="s">
        <v>63</v>
      </c>
      <c r="C58" s="52">
        <v>10</v>
      </c>
      <c r="D58" s="53">
        <v>-680</v>
      </c>
      <c r="E58" s="54">
        <f>IF(OR(Kode=0,Kode=4),Beløb+E57,E57)</f>
        <v>-4374</v>
      </c>
      <c r="F58" s="55">
        <v>8</v>
      </c>
      <c r="G58" s="56">
        <f>IF(Antal_gange&lt;&gt;"",Antal_gange+G57,G57)</f>
        <v>157</v>
      </c>
      <c r="H58" s="57">
        <f>IF(OR(Kode=0,Kode=10),Beløb+$H57,$H57)</f>
        <v>-13335</v>
      </c>
      <c r="I58" s="21">
        <f>IF(Kode=0,Beløb/4,IF(Kode=10,Beløb/5,IF(Kode=1,Beløb,"")))</f>
        <v>-136</v>
      </c>
      <c r="J58" s="42">
        <f>IF(Lis&lt;&gt;"",$J57+Lis,$J57)</f>
        <v>-357</v>
      </c>
      <c r="K58" s="38">
        <f>IF(Kode=0,Beløb/4,IF(Kode=10,Beløb/5,IF(Kode=2,Beløb,"")))</f>
        <v>-136</v>
      </c>
      <c r="L58" s="44">
        <f>IF(Lund&lt;&gt;"",Lund+$L57,$L57)</f>
        <v>-816</v>
      </c>
      <c r="M58" s="17">
        <f>IF(Kode=0,Beløb/4*2,IF(Kode=10,Beløb/5*2,IF(Kode=3,Beløb,IF(OR(Kode=1,Kode=2,Kode=4,Beløb&gt;0),-Beløb,""))))</f>
        <v>-272</v>
      </c>
      <c r="N58" s="46">
        <f>IF(HA&lt;&gt;"",HA+$N57,$N57)</f>
        <v>700</v>
      </c>
      <c r="O58" s="36">
        <f>IF(Kode=0,Beløb/4,IF(Kode=10,Beløb/5,IF(Kode=4,Beløb,"")))</f>
        <v>-136</v>
      </c>
      <c r="P58" s="48">
        <f>IF(FINN&lt;&gt;"",FINN+$P57,$P57)</f>
        <v>-207</v>
      </c>
    </row>
    <row r="59" spans="1:16" ht="18" customHeight="1">
      <c r="A59" s="33">
        <v>41152</v>
      </c>
      <c r="B59" s="40" t="s">
        <v>39</v>
      </c>
      <c r="C59" s="28">
        <v>3</v>
      </c>
      <c r="D59" s="32">
        <v>680</v>
      </c>
      <c r="E59" s="30">
        <f>IF(OR(Kode=0,Kode=4),Beløb+E58,E58)</f>
        <v>-4374</v>
      </c>
      <c r="F59" s="22">
        <f>IF(DATO_KONTERING&lt;&gt;"",IF(OR(Kode=0,Kode=10),-(D59/85),""))</f>
      </c>
      <c r="G59" s="23">
        <f>IF(Antal_gange&lt;&gt;"",Antal_gange+G58,G58)</f>
        <v>157</v>
      </c>
      <c r="H59" s="31">
        <f>IF(OR(Kode=0,Kode=10),Beløb+$H58,$H58)</f>
        <v>-13335</v>
      </c>
      <c r="I59" s="21">
        <f>IF(Kode=0,Beløb/4,IF(Kode=10,Beløb/5,IF(Kode=1,Beløb,"")))</f>
      </c>
      <c r="J59" s="42">
        <f>IF(Lis&lt;&gt;"",$J58+Lis,$J58)</f>
        <v>-357</v>
      </c>
      <c r="K59" s="38">
        <f>IF(Kode=0,Beløb/4,IF(Kode=10,Beløb/5,IF(Kode=2,Beløb,"")))</f>
      </c>
      <c r="L59" s="44">
        <f>IF(Lund&lt;&gt;"",Lund+$L58,$L58)</f>
        <v>-816</v>
      </c>
      <c r="M59" s="17">
        <f>IF(Kode=0,Beløb/4*2,IF(Kode=10,Beløb/5*2,IF(Kode=3,Beløb,IF(OR(Kode=1,Kode=2,Kode=4,Beløb&gt;0),-Beløb,""))))</f>
        <v>680</v>
      </c>
      <c r="N59" s="46">
        <f>IF(HA&lt;&gt;"",HA+$N58,$N58)</f>
        <v>1380</v>
      </c>
      <c r="O59" s="36">
        <f>IF(Kode=0,Beløb/4,IF(Kode=10,Beløb/5,IF(Kode=4,Beløb,"")))</f>
      </c>
      <c r="P59" s="48">
        <f>IF(FINN&lt;&gt;"",FINN+$P58,$P58)</f>
        <v>-207</v>
      </c>
    </row>
    <row r="60" spans="1:16" ht="18" customHeight="1">
      <c r="A60" s="59">
        <v>41210</v>
      </c>
      <c r="B60" s="51" t="s">
        <v>63</v>
      </c>
      <c r="C60" s="52">
        <v>10</v>
      </c>
      <c r="D60" s="53">
        <v>-765</v>
      </c>
      <c r="E60" s="54">
        <f>IF(OR(Kode=0,Kode=4),Beløb+E59,E59)</f>
        <v>-4374</v>
      </c>
      <c r="F60" s="55">
        <v>9</v>
      </c>
      <c r="G60" s="56">
        <f>IF(Antal_gange&lt;&gt;"",Antal_gange+G59,G59)</f>
        <v>166</v>
      </c>
      <c r="H60" s="57">
        <f>IF(OR(Kode=0,Kode=10),Beløb+$H59,$H59)</f>
        <v>-14100</v>
      </c>
      <c r="I60" s="21">
        <f>IF(Kode=0,Beløb/4,IF(Kode=10,Beløb/5,IF(Kode=1,Beløb,"")))</f>
        <v>-153</v>
      </c>
      <c r="J60" s="42">
        <f>IF(Lis&lt;&gt;"",$J59+Lis,$J59)</f>
        <v>-510</v>
      </c>
      <c r="K60" s="38">
        <f>IF(Kode=0,Beløb/4,IF(Kode=10,Beløb/5,IF(Kode=2,Beløb,"")))</f>
        <v>-153</v>
      </c>
      <c r="L60" s="44">
        <f>IF(Lund&lt;&gt;"",Lund+$L59,$L59)</f>
        <v>-969</v>
      </c>
      <c r="M60" s="17">
        <f>IF(Kode=0,Beløb/4*2,IF(Kode=10,Beløb/5*2,IF(Kode=3,Beløb,IF(OR(Kode=1,Kode=2,Kode=4,Beløb&gt;0),-Beløb,""))))</f>
        <v>-306</v>
      </c>
      <c r="N60" s="46">
        <f>IF(HA&lt;&gt;"",HA+$N59,$N59)</f>
        <v>1074</v>
      </c>
      <c r="O60" s="36">
        <f>IF(Kode=0,Beløb/4,IF(Kode=10,Beløb/5,IF(Kode=4,Beløb,"")))</f>
        <v>-153</v>
      </c>
      <c r="P60" s="48">
        <f>IF(FINN&lt;&gt;"",FINN+$P59,$P59)</f>
        <v>-360</v>
      </c>
    </row>
    <row r="61" spans="1:16" ht="18" customHeight="1">
      <c r="A61" s="33">
        <v>41210</v>
      </c>
      <c r="B61" s="40" t="s">
        <v>39</v>
      </c>
      <c r="C61" s="28">
        <v>3</v>
      </c>
      <c r="D61" s="32">
        <v>765</v>
      </c>
      <c r="E61" s="30">
        <f>IF(OR(Kode=0,Kode=4),Beløb+E60,E60)</f>
        <v>-4374</v>
      </c>
      <c r="F61" s="22">
        <f>IF(DATO_KONTERING&lt;&gt;"",IF(OR(Kode=0,Kode=10),-(D61/85),""))</f>
      </c>
      <c r="G61" s="23">
        <f>IF(Antal_gange&lt;&gt;"",Antal_gange+G60,G60)</f>
        <v>166</v>
      </c>
      <c r="H61" s="31">
        <f>IF(OR(Kode=0,Kode=10),Beløb+$H60,$H60)</f>
        <v>-14100</v>
      </c>
      <c r="I61" s="21">
        <f>IF(Kode=0,Beløb/4,IF(Kode=10,Beløb/5,IF(Kode=1,Beløb,"")))</f>
      </c>
      <c r="J61" s="42">
        <f>IF(Lis&lt;&gt;"",$J60+Lis,$J60)</f>
        <v>-510</v>
      </c>
      <c r="K61" s="38">
        <f>IF(Kode=0,Beløb/4,IF(Kode=10,Beløb/5,IF(Kode=2,Beløb,"")))</f>
      </c>
      <c r="L61" s="44">
        <f>IF(Lund&lt;&gt;"",Lund+$L60,$L60)</f>
        <v>-969</v>
      </c>
      <c r="M61" s="17">
        <f>IF(Kode=0,Beløb/4*2,IF(Kode=10,Beløb/5*2,IF(Kode=3,Beløb,IF(OR(Kode=1,Kode=2,Kode=4,Beløb&gt;0),-Beløb,""))))</f>
        <v>765</v>
      </c>
      <c r="N61" s="46">
        <f>IF(HA&lt;&gt;"",HA+$N60,$N60)</f>
        <v>1839</v>
      </c>
      <c r="O61" s="36">
        <f>IF(Kode=0,Beløb/4,IF(Kode=10,Beløb/5,IF(Kode=4,Beløb,"")))</f>
      </c>
      <c r="P61" s="48">
        <f>IF(FINN&lt;&gt;"",FINN+$P60,$P60)</f>
        <v>-360</v>
      </c>
    </row>
    <row r="62" spans="1:16" ht="18" customHeight="1">
      <c r="A62" s="59">
        <v>41252</v>
      </c>
      <c r="B62" s="51" t="s">
        <v>63</v>
      </c>
      <c r="C62" s="52">
        <v>10</v>
      </c>
      <c r="D62" s="53">
        <v>-510</v>
      </c>
      <c r="E62" s="54">
        <f>IF(OR(Kode=0,Kode=4),Beløb+E61,E61)</f>
        <v>-4374</v>
      </c>
      <c r="F62" s="55">
        <v>6</v>
      </c>
      <c r="G62" s="56">
        <f>IF(Antal_gange&lt;&gt;"",Antal_gange+G61,G61)</f>
        <v>172</v>
      </c>
      <c r="H62" s="57">
        <f>IF(OR(Kode=0,Kode=10),Beløb+$H61,$H61)</f>
        <v>-14610</v>
      </c>
      <c r="I62" s="21">
        <f>IF(Kode=0,Beløb/4,IF(Kode=10,Beløb/5,IF(Kode=1,Beløb,"")))</f>
        <v>-102</v>
      </c>
      <c r="J62" s="42">
        <f>IF(Lis&lt;&gt;"",$J61+Lis,$J61)</f>
        <v>-612</v>
      </c>
      <c r="K62" s="38">
        <f>IF(Kode=0,Beløb/4,IF(Kode=10,Beløb/5,IF(Kode=2,Beløb,"")))</f>
        <v>-102</v>
      </c>
      <c r="L62" s="44">
        <f>IF(Lund&lt;&gt;"",Lund+$L61,$L61)</f>
        <v>-1071</v>
      </c>
      <c r="M62" s="17">
        <f>IF(Kode=0,Beløb/4*2,IF(Kode=10,Beløb/5*2,IF(Kode=3,Beløb,IF(OR(Kode=1,Kode=2,Kode=4,Beløb&gt;0),-Beløb,""))))</f>
        <v>-204</v>
      </c>
      <c r="N62" s="46">
        <f>IF(HA&lt;&gt;"",HA+$N61,$N61)</f>
        <v>1635</v>
      </c>
      <c r="O62" s="36">
        <f>IF(Kode=0,Beløb/4,IF(Kode=10,Beløb/5,IF(Kode=4,Beløb,"")))</f>
        <v>-102</v>
      </c>
      <c r="P62" s="48">
        <f>IF(FINN&lt;&gt;"",FINN+$P61,$P61)</f>
        <v>-462</v>
      </c>
    </row>
    <row r="63" spans="1:16" ht="18" customHeight="1">
      <c r="A63" s="33">
        <v>41252</v>
      </c>
      <c r="B63" s="40" t="s">
        <v>39</v>
      </c>
      <c r="C63" s="28">
        <v>3</v>
      </c>
      <c r="D63" s="32">
        <v>510</v>
      </c>
      <c r="E63" s="30">
        <f>IF(OR(Kode=0,Kode=4),Beløb+E62,E62)</f>
        <v>-4374</v>
      </c>
      <c r="F63" s="22">
        <f>IF(DATO_KONTERING&lt;&gt;"",IF(OR(Kode=0,Kode=10),-(D63/85),""))</f>
      </c>
      <c r="G63" s="23">
        <f>IF(Antal_gange&lt;&gt;"",Antal_gange+G62,G62)</f>
        <v>172</v>
      </c>
      <c r="H63" s="31">
        <f>IF(OR(Kode=0,Kode=10),Beløb+$H62,$H62)</f>
        <v>-14610</v>
      </c>
      <c r="I63" s="21">
        <f>IF(Kode=0,Beløb/4,IF(Kode=10,Beløb/5,IF(Kode=1,Beløb,"")))</f>
      </c>
      <c r="J63" s="42">
        <f>IF(Lis&lt;&gt;"",$J62+Lis,$J62)</f>
        <v>-612</v>
      </c>
      <c r="K63" s="38">
        <f>IF(Kode=0,Beløb/4,IF(Kode=10,Beløb/5,IF(Kode=2,Beløb,"")))</f>
      </c>
      <c r="L63" s="44">
        <f>IF(Lund&lt;&gt;"",Lund+$L62,$L62)</f>
        <v>-1071</v>
      </c>
      <c r="M63" s="17">
        <f>IF(Kode=0,Beløb/4*2,IF(Kode=10,Beløb/5*2,IF(Kode=3,Beløb,IF(OR(Kode=1,Kode=2,Kode=4,Beløb&gt;0),-Beløb,""))))</f>
        <v>510</v>
      </c>
      <c r="N63" s="46">
        <f>IF(HA&lt;&gt;"",HA+$N62,$N62)</f>
        <v>2145</v>
      </c>
      <c r="O63" s="36">
        <f>IF(Kode=0,Beløb/4,IF(Kode=10,Beløb/5,IF(Kode=4,Beløb,"")))</f>
      </c>
      <c r="P63" s="48">
        <f>IF(FINN&lt;&gt;"",FINN+$P62,$P62)</f>
        <v>-462</v>
      </c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autoFilter ref="A1:P39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4"/>
  <sheetViews>
    <sheetView zoomScalePageLayoutView="0" workbookViewId="0" topLeftCell="A1">
      <selection activeCell="B1" sqref="B1"/>
    </sheetView>
  </sheetViews>
  <sheetFormatPr defaultColWidth="9.00390625" defaultRowHeight="14.25"/>
  <cols>
    <col min="2" max="2" width="9.875" style="0" bestFit="1" customWidth="1"/>
  </cols>
  <sheetData>
    <row r="2" spans="2:3" ht="14.25">
      <c r="B2" s="2">
        <v>40214</v>
      </c>
      <c r="C2" t="s">
        <v>4</v>
      </c>
    </row>
    <row r="3" ht="14.25">
      <c r="C3" t="s">
        <v>5</v>
      </c>
    </row>
    <row r="4" ht="14.25">
      <c r="C4" t="s">
        <v>6</v>
      </c>
    </row>
    <row r="5" ht="14.25">
      <c r="C5" t="s">
        <v>7</v>
      </c>
    </row>
    <row r="6" ht="14.25">
      <c r="C6" t="s">
        <v>8</v>
      </c>
    </row>
    <row r="7" spans="2:3" ht="15">
      <c r="B7" t="s">
        <v>21</v>
      </c>
      <c r="C7" s="3" t="s">
        <v>9</v>
      </c>
    </row>
    <row r="8" ht="14.25">
      <c r="C8" t="s">
        <v>10</v>
      </c>
    </row>
    <row r="9" ht="14.25">
      <c r="C9" t="s">
        <v>11</v>
      </c>
    </row>
    <row r="10" ht="14.25">
      <c r="C10" t="s">
        <v>12</v>
      </c>
    </row>
    <row r="11" spans="2:3" ht="14.25">
      <c r="B11" s="2">
        <v>40273</v>
      </c>
      <c r="C11" t="s">
        <v>13</v>
      </c>
    </row>
    <row r="12" ht="14.25">
      <c r="C12" t="s">
        <v>14</v>
      </c>
    </row>
    <row r="13" ht="14.25">
      <c r="C13" t="s">
        <v>15</v>
      </c>
    </row>
    <row r="14" ht="14.25">
      <c r="C14" t="s">
        <v>16</v>
      </c>
    </row>
    <row r="15" ht="14.25">
      <c r="C15" t="s">
        <v>17</v>
      </c>
    </row>
    <row r="16" ht="14.25">
      <c r="C16" t="s">
        <v>18</v>
      </c>
    </row>
    <row r="17" ht="14.25">
      <c r="C17" t="s">
        <v>19</v>
      </c>
    </row>
    <row r="18" ht="14.25">
      <c r="C18" t="s">
        <v>20</v>
      </c>
    </row>
    <row r="19" spans="2:3" ht="14.25">
      <c r="B19" s="2">
        <v>40334</v>
      </c>
      <c r="C19" t="s">
        <v>22</v>
      </c>
    </row>
    <row r="20" ht="14.25">
      <c r="C20" t="s">
        <v>23</v>
      </c>
    </row>
    <row r="21" ht="14.25">
      <c r="C21" t="s">
        <v>24</v>
      </c>
    </row>
    <row r="22" ht="14.25">
      <c r="C22" t="s">
        <v>25</v>
      </c>
    </row>
    <row r="23" ht="14.25">
      <c r="C23" t="s">
        <v>26</v>
      </c>
    </row>
    <row r="24" ht="14.25">
      <c r="C24" t="s">
        <v>27</v>
      </c>
    </row>
    <row r="25" ht="14.25">
      <c r="C25" t="s">
        <v>28</v>
      </c>
    </row>
    <row r="26" ht="14.25">
      <c r="C26" t="s">
        <v>29</v>
      </c>
    </row>
    <row r="27" spans="2:3" ht="14.25">
      <c r="B27" s="2">
        <v>40397</v>
      </c>
      <c r="C27" t="s">
        <v>30</v>
      </c>
    </row>
    <row r="28" ht="14.25">
      <c r="C28" t="s">
        <v>31</v>
      </c>
    </row>
    <row r="29" ht="14.25">
      <c r="C29" t="s">
        <v>32</v>
      </c>
    </row>
    <row r="30" ht="14.25">
      <c r="C30" t="s">
        <v>33</v>
      </c>
    </row>
    <row r="31" ht="14.25">
      <c r="C31" t="s">
        <v>34</v>
      </c>
    </row>
    <row r="32" ht="14.25">
      <c r="C32" t="s">
        <v>35</v>
      </c>
    </row>
    <row r="33" ht="14.25">
      <c r="C33" t="s">
        <v>36</v>
      </c>
    </row>
    <row r="34" ht="14.25">
      <c r="C34" t="s">
        <v>37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12.625" style="0" bestFit="1" customWidth="1"/>
    <col min="4" max="4" width="58.125" style="0" customWidth="1"/>
  </cols>
  <sheetData>
    <row r="1" spans="1:4" ht="14.25">
      <c r="A1" t="s">
        <v>53</v>
      </c>
      <c r="B1">
        <v>85</v>
      </c>
      <c r="C1">
        <v>0</v>
      </c>
      <c r="D1" s="37" t="s">
        <v>58</v>
      </c>
    </row>
    <row r="2" spans="1:4" ht="14.25">
      <c r="A2" s="37" t="s">
        <v>60</v>
      </c>
      <c r="C2">
        <v>1</v>
      </c>
      <c r="D2" t="s">
        <v>50</v>
      </c>
    </row>
    <row r="3" spans="3:4" ht="14.25">
      <c r="C3">
        <v>2</v>
      </c>
      <c r="D3" t="s">
        <v>51</v>
      </c>
    </row>
    <row r="4" spans="1:4" ht="14.25">
      <c r="A4" s="37" t="s">
        <v>53</v>
      </c>
      <c r="B4">
        <v>80</v>
      </c>
      <c r="C4">
        <v>3</v>
      </c>
      <c r="D4" t="s">
        <v>52</v>
      </c>
    </row>
    <row r="5" spans="1:4" ht="14.25">
      <c r="A5" s="37" t="s">
        <v>61</v>
      </c>
      <c r="C5">
        <v>4</v>
      </c>
      <c r="D5" s="37" t="s">
        <v>57</v>
      </c>
    </row>
    <row r="6" spans="3:4" ht="14.25">
      <c r="C6">
        <v>10</v>
      </c>
      <c r="D6" s="37" t="s">
        <v>59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Topdanmark Forsikring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</dc:creator>
  <cp:keywords/>
  <dc:description/>
  <cp:lastModifiedBy>Aldo Bertelsen</cp:lastModifiedBy>
  <dcterms:created xsi:type="dcterms:W3CDTF">2010-08-06T22:02:10Z</dcterms:created>
  <dcterms:modified xsi:type="dcterms:W3CDTF">2012-12-09T18:03:23Z</dcterms:modified>
  <cp:category/>
  <cp:version/>
  <cp:contentType/>
  <cp:contentStatus/>
</cp:coreProperties>
</file>